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coloradoattorneygeneral-my.sharepoint.com/personal/anita_overgaard_coag_gov/Documents/DOL/Projects/POST Statistics/"/>
    </mc:Choice>
  </mc:AlternateContent>
  <xr:revisionPtr revIDLastSave="0" documentId="8_{A47513F1-6742-4EAF-BBDC-2737CFAF976A}" xr6:coauthVersionLast="46" xr6:coauthVersionMax="46" xr10:uidLastSave="{00000000-0000-0000-0000-000000000000}"/>
  <bookViews>
    <workbookView xWindow="-28920" yWindow="-120" windowWidth="29040" windowHeight="15840" xr2:uid="{00000000-000D-0000-FFFF-FFFF00000000}"/>
  </bookViews>
  <sheets>
    <sheet name="ANNUALIZED STATISTICS - UPLOAD" sheetId="7" r:id="rId1"/>
    <sheet name="DATA ENTRY" sheetId="3" r:id="rId2"/>
    <sheet name="Sheet1" sheetId="9" r:id="rId3"/>
    <sheet name="Instructions" sheetId="8" r:id="rId4"/>
    <sheet name="Original_2017-2020"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8" i="7" l="1"/>
  <c r="AX9" i="7"/>
  <c r="AX10" i="7"/>
  <c r="AX11" i="7"/>
  <c r="AX12" i="7"/>
  <c r="AX13" i="7"/>
  <c r="AX14" i="7"/>
  <c r="AX15" i="7"/>
  <c r="AX16" i="7"/>
  <c r="AX17" i="7"/>
  <c r="AX18" i="7"/>
  <c r="AX19" i="7"/>
  <c r="AX20" i="7"/>
  <c r="AX21" i="7"/>
  <c r="AX22" i="7"/>
  <c r="AX23" i="7"/>
  <c r="AX24" i="7"/>
  <c r="AX25" i="7"/>
  <c r="AX26" i="7"/>
  <c r="AX27" i="7"/>
  <c r="AX28" i="7"/>
  <c r="AX29" i="7"/>
  <c r="AX30" i="7"/>
  <c r="AX31" i="7"/>
  <c r="AX7" i="7"/>
  <c r="AV8" i="7"/>
  <c r="AV9" i="7"/>
  <c r="AV10" i="7"/>
  <c r="AV11" i="7"/>
  <c r="AV12" i="7"/>
  <c r="AV13" i="7"/>
  <c r="AV14" i="7"/>
  <c r="AV15" i="7"/>
  <c r="AV16" i="7"/>
  <c r="AV17" i="7"/>
  <c r="AV18" i="7"/>
  <c r="AV19" i="7"/>
  <c r="AV20" i="7"/>
  <c r="AV21" i="7"/>
  <c r="AV22" i="7"/>
  <c r="AV23" i="7"/>
  <c r="AV24" i="7"/>
  <c r="AV25" i="7"/>
  <c r="AV26" i="7"/>
  <c r="AV27" i="7"/>
  <c r="AV28" i="7"/>
  <c r="AV29" i="7"/>
  <c r="AV30" i="7"/>
  <c r="AV31" i="7"/>
  <c r="AV7" i="7"/>
  <c r="AO7" i="7"/>
  <c r="AP7" i="7"/>
  <c r="AO8" i="7"/>
  <c r="AP8" i="7"/>
  <c r="AO9" i="7"/>
  <c r="AP9" i="7"/>
  <c r="AO10" i="7"/>
  <c r="AP10" i="7"/>
  <c r="AO11" i="7"/>
  <c r="AP11" i="7"/>
  <c r="AM8" i="7" l="1"/>
  <c r="AM9" i="7"/>
  <c r="AM10" i="7"/>
  <c r="AM11" i="7"/>
  <c r="AM12" i="7"/>
  <c r="AM13" i="7"/>
  <c r="AM14" i="7"/>
  <c r="AM15" i="7"/>
  <c r="AM16" i="7"/>
  <c r="AM17" i="7"/>
  <c r="AM18" i="7"/>
  <c r="AM19" i="7"/>
  <c r="AM20" i="7"/>
  <c r="AM21" i="7"/>
  <c r="AM22" i="7"/>
  <c r="AM23" i="7"/>
  <c r="AM24" i="7"/>
  <c r="AM25" i="7"/>
  <c r="AM26" i="7"/>
  <c r="AM27" i="7"/>
  <c r="AM28" i="7"/>
  <c r="AM29" i="7"/>
  <c r="AM30" i="7"/>
  <c r="AM31" i="7"/>
  <c r="AM7" i="7"/>
  <c r="AL8" i="7"/>
  <c r="AL9" i="7"/>
  <c r="AL10" i="7"/>
  <c r="AL11" i="7"/>
  <c r="AL12" i="7"/>
  <c r="AL13" i="7"/>
  <c r="AL14" i="7"/>
  <c r="AL15" i="7"/>
  <c r="AL16" i="7"/>
  <c r="AL17" i="7"/>
  <c r="AL18" i="7"/>
  <c r="AL19" i="7"/>
  <c r="AL20" i="7"/>
  <c r="AL21" i="7"/>
  <c r="AL22" i="7"/>
  <c r="AL23" i="7"/>
  <c r="AL24" i="7"/>
  <c r="AL25" i="7"/>
  <c r="AL26" i="7"/>
  <c r="AL27" i="7"/>
  <c r="AL28" i="7"/>
  <c r="AL29" i="7"/>
  <c r="AL30" i="7"/>
  <c r="AL31" i="7"/>
  <c r="AL7" i="7"/>
  <c r="AK8" i="7"/>
  <c r="AK9" i="7"/>
  <c r="AK10" i="7"/>
  <c r="AK11" i="7"/>
  <c r="AK12" i="7"/>
  <c r="AK13" i="7"/>
  <c r="AK14" i="7"/>
  <c r="AK15" i="7"/>
  <c r="AK16" i="7"/>
  <c r="AK17" i="7"/>
  <c r="AK18" i="7"/>
  <c r="AK19" i="7"/>
  <c r="AK20" i="7"/>
  <c r="AK21" i="7"/>
  <c r="AK22" i="7"/>
  <c r="AK23" i="7"/>
  <c r="AK24" i="7"/>
  <c r="AK25" i="7"/>
  <c r="AK26" i="7"/>
  <c r="AK27" i="7"/>
  <c r="AK28" i="7"/>
  <c r="AK29" i="7"/>
  <c r="AK30" i="7"/>
  <c r="AK31" i="7"/>
  <c r="AK7" i="7"/>
  <c r="AJ8" i="7"/>
  <c r="AJ9" i="7"/>
  <c r="AJ10" i="7"/>
  <c r="AJ11" i="7"/>
  <c r="AJ12" i="7"/>
  <c r="AJ13" i="7"/>
  <c r="AJ14" i="7"/>
  <c r="AJ15" i="7"/>
  <c r="AJ16" i="7"/>
  <c r="AJ17" i="7"/>
  <c r="AJ18" i="7"/>
  <c r="AJ19" i="7"/>
  <c r="AJ20" i="7"/>
  <c r="AJ21" i="7"/>
  <c r="AJ22" i="7"/>
  <c r="AJ23" i="7"/>
  <c r="AJ24" i="7"/>
  <c r="AJ25" i="7"/>
  <c r="AJ26" i="7"/>
  <c r="AJ27" i="7"/>
  <c r="AJ28" i="7"/>
  <c r="AJ29" i="7"/>
  <c r="AJ30" i="7"/>
  <c r="AJ31" i="7"/>
  <c r="AJ7" i="7"/>
  <c r="AI32" i="7"/>
  <c r="AI8" i="7"/>
  <c r="AI9" i="7"/>
  <c r="AI10" i="7"/>
  <c r="AI11" i="7"/>
  <c r="AI12" i="7"/>
  <c r="AI13" i="7"/>
  <c r="AI14" i="7"/>
  <c r="AI15" i="7"/>
  <c r="AI16" i="7"/>
  <c r="AI17" i="7"/>
  <c r="AI18" i="7"/>
  <c r="AI19" i="7"/>
  <c r="AI20" i="7"/>
  <c r="AI21" i="7"/>
  <c r="AI22" i="7"/>
  <c r="AI23" i="7"/>
  <c r="AI24" i="7"/>
  <c r="AI25" i="7"/>
  <c r="AI26" i="7"/>
  <c r="AI27" i="7"/>
  <c r="AI28" i="7"/>
  <c r="AI29" i="7"/>
  <c r="AI30" i="7"/>
  <c r="AI31" i="7"/>
  <c r="AI7" i="7"/>
  <c r="AH8" i="7"/>
  <c r="AH9" i="7"/>
  <c r="AH10" i="7"/>
  <c r="AH11" i="7"/>
  <c r="AH12" i="7"/>
  <c r="AH13" i="7"/>
  <c r="AH14" i="7"/>
  <c r="AH15" i="7"/>
  <c r="AH16" i="7"/>
  <c r="AH17" i="7"/>
  <c r="AH18" i="7"/>
  <c r="AH19" i="7"/>
  <c r="AH20" i="7"/>
  <c r="AH21" i="7"/>
  <c r="AH22" i="7"/>
  <c r="AH23" i="7"/>
  <c r="AH24" i="7"/>
  <c r="AH25" i="7"/>
  <c r="AH26" i="7"/>
  <c r="AH27" i="7"/>
  <c r="AH28" i="7"/>
  <c r="AH29" i="7"/>
  <c r="AH30" i="7"/>
  <c r="AH31" i="7"/>
  <c r="AH7" i="7"/>
  <c r="AG8" i="7"/>
  <c r="AG9" i="7"/>
  <c r="AG10" i="7"/>
  <c r="AG11" i="7"/>
  <c r="AG12" i="7"/>
  <c r="AG13" i="7"/>
  <c r="AG14" i="7"/>
  <c r="AG15" i="7"/>
  <c r="AG16" i="7"/>
  <c r="AG17" i="7"/>
  <c r="AG18" i="7"/>
  <c r="AG19" i="7"/>
  <c r="AG20" i="7"/>
  <c r="AG21" i="7"/>
  <c r="AG22" i="7"/>
  <c r="AG23" i="7"/>
  <c r="AG24" i="7"/>
  <c r="AG25" i="7"/>
  <c r="AG26" i="7"/>
  <c r="AG27" i="7"/>
  <c r="AG28" i="7"/>
  <c r="AG29" i="7"/>
  <c r="AG30" i="7"/>
  <c r="AG31" i="7"/>
  <c r="AG7" i="7"/>
  <c r="AF8" i="7"/>
  <c r="AF9" i="7"/>
  <c r="AF10" i="7"/>
  <c r="AF11" i="7"/>
  <c r="AF12" i="7"/>
  <c r="AF13" i="7"/>
  <c r="AF14" i="7"/>
  <c r="AF15" i="7"/>
  <c r="AF16" i="7"/>
  <c r="AF17" i="7"/>
  <c r="AF18" i="7"/>
  <c r="AF19" i="7"/>
  <c r="AF20" i="7"/>
  <c r="AF21" i="7"/>
  <c r="AF22" i="7"/>
  <c r="AF23" i="7"/>
  <c r="AF24" i="7"/>
  <c r="AF25" i="7"/>
  <c r="AF26" i="7"/>
  <c r="AF27" i="7"/>
  <c r="AF28" i="7"/>
  <c r="AF29" i="7"/>
  <c r="AF30" i="7"/>
  <c r="AF31" i="7"/>
  <c r="AF7" i="7"/>
  <c r="AE8" i="7"/>
  <c r="AE9" i="7"/>
  <c r="AE10" i="7"/>
  <c r="AE11" i="7"/>
  <c r="AE12" i="7"/>
  <c r="AE13" i="7"/>
  <c r="AE14" i="7"/>
  <c r="AE15" i="7"/>
  <c r="AE16" i="7"/>
  <c r="AE17" i="7"/>
  <c r="AE18" i="7"/>
  <c r="AE19" i="7"/>
  <c r="AE20" i="7"/>
  <c r="AE21" i="7"/>
  <c r="AE22" i="7"/>
  <c r="AE23" i="7"/>
  <c r="AE24" i="7"/>
  <c r="AE25" i="7"/>
  <c r="AE26" i="7"/>
  <c r="AE27" i="7"/>
  <c r="AE28" i="7"/>
  <c r="AE29" i="7"/>
  <c r="AE30" i="7"/>
  <c r="AE7" i="7"/>
  <c r="AD8" i="7"/>
  <c r="AD9" i="7"/>
  <c r="AD10" i="7"/>
  <c r="AD11" i="7"/>
  <c r="AD12" i="7"/>
  <c r="AD13" i="7"/>
  <c r="AD14" i="7"/>
  <c r="AD15" i="7"/>
  <c r="AD16" i="7"/>
  <c r="AD17" i="7"/>
  <c r="AD18" i="7"/>
  <c r="AD19" i="7"/>
  <c r="AD20" i="7"/>
  <c r="AD21" i="7"/>
  <c r="AD22" i="7"/>
  <c r="AD23" i="7"/>
  <c r="AD24" i="7"/>
  <c r="AD25" i="7"/>
  <c r="AD26" i="7"/>
  <c r="AD27" i="7"/>
  <c r="AD28" i="7"/>
  <c r="AD29" i="7"/>
  <c r="AD30" i="7"/>
  <c r="AD31" i="7"/>
  <c r="AD7" i="7"/>
  <c r="AC8" i="7"/>
  <c r="AC9" i="7"/>
  <c r="AC10" i="7"/>
  <c r="AC11" i="7"/>
  <c r="AC12" i="7"/>
  <c r="AC13" i="7"/>
  <c r="AC14" i="7"/>
  <c r="AC15" i="7"/>
  <c r="AC16" i="7"/>
  <c r="AC17" i="7"/>
  <c r="AC18" i="7"/>
  <c r="AC19" i="7"/>
  <c r="AC20" i="7"/>
  <c r="AC21" i="7"/>
  <c r="AC22" i="7"/>
  <c r="AC23" i="7"/>
  <c r="AC24" i="7"/>
  <c r="AC25" i="7"/>
  <c r="AC26" i="7"/>
  <c r="AC27" i="7"/>
  <c r="AC28" i="7"/>
  <c r="AC29" i="7"/>
  <c r="AC30" i="7"/>
  <c r="AC31" i="7"/>
  <c r="AC7" i="7"/>
  <c r="AB8" i="7"/>
  <c r="AB9" i="7"/>
  <c r="AB10" i="7"/>
  <c r="AB11" i="7"/>
  <c r="AB12" i="7"/>
  <c r="AB13" i="7"/>
  <c r="AB14" i="7"/>
  <c r="AB15" i="7"/>
  <c r="AB16" i="7"/>
  <c r="AB17" i="7"/>
  <c r="AB18" i="7"/>
  <c r="AB19" i="7"/>
  <c r="AB20" i="7"/>
  <c r="AB21" i="7"/>
  <c r="AB22" i="7"/>
  <c r="AB23" i="7"/>
  <c r="AB24" i="7"/>
  <c r="AB25" i="7"/>
  <c r="AB26" i="7"/>
  <c r="AB27" i="7"/>
  <c r="AB28" i="7"/>
  <c r="AB29" i="7"/>
  <c r="AB30" i="7"/>
  <c r="AB31" i="7"/>
  <c r="AB7" i="7"/>
  <c r="AA8" i="7"/>
  <c r="AA9" i="7"/>
  <c r="AA10" i="7"/>
  <c r="AA11" i="7"/>
  <c r="AA12" i="7"/>
  <c r="AA13" i="7"/>
  <c r="AA14" i="7"/>
  <c r="AA15" i="7"/>
  <c r="AA16" i="7"/>
  <c r="AA17" i="7"/>
  <c r="AA18" i="7"/>
  <c r="AA19" i="7"/>
  <c r="AA20" i="7"/>
  <c r="AA21" i="7"/>
  <c r="AA22" i="7"/>
  <c r="AA23" i="7"/>
  <c r="AA24" i="7"/>
  <c r="AA25" i="7"/>
  <c r="AA26" i="7"/>
  <c r="AA27" i="7"/>
  <c r="AA28" i="7"/>
  <c r="AA29" i="7"/>
  <c r="AA30" i="7"/>
  <c r="AA31" i="7"/>
  <c r="AA7" i="7"/>
  <c r="Z8" i="7"/>
  <c r="Z9" i="7"/>
  <c r="Z10" i="7"/>
  <c r="Z11" i="7"/>
  <c r="Z12" i="7"/>
  <c r="Z13" i="7"/>
  <c r="Z14" i="7"/>
  <c r="Z15" i="7"/>
  <c r="Z16" i="7"/>
  <c r="Z17" i="7"/>
  <c r="Z18" i="7"/>
  <c r="Z19" i="7"/>
  <c r="Z20" i="7"/>
  <c r="Z21" i="7"/>
  <c r="Z22" i="7"/>
  <c r="Z23" i="7"/>
  <c r="Z24" i="7"/>
  <c r="Z25" i="7"/>
  <c r="Z26" i="7"/>
  <c r="Z27" i="7"/>
  <c r="Z28" i="7"/>
  <c r="Z29" i="7"/>
  <c r="Z30" i="7"/>
  <c r="Z31" i="7"/>
  <c r="Z7" i="7"/>
  <c r="Y8" i="7"/>
  <c r="Y9" i="7"/>
  <c r="Y10" i="7"/>
  <c r="Y11" i="7"/>
  <c r="Y12" i="7"/>
  <c r="Y13" i="7"/>
  <c r="Y14" i="7"/>
  <c r="Y15" i="7"/>
  <c r="Y16" i="7"/>
  <c r="Y17" i="7"/>
  <c r="Y18" i="7"/>
  <c r="Y19" i="7"/>
  <c r="Y20" i="7"/>
  <c r="Y21" i="7"/>
  <c r="Y22" i="7"/>
  <c r="Y23" i="7"/>
  <c r="Y24" i="7"/>
  <c r="Y25" i="7"/>
  <c r="Y26" i="7"/>
  <c r="Y27" i="7"/>
  <c r="Y28" i="7"/>
  <c r="Y29" i="7"/>
  <c r="Y30" i="7"/>
  <c r="Y31" i="7"/>
  <c r="X12" i="7"/>
  <c r="X13" i="7"/>
  <c r="X14" i="7"/>
  <c r="X15" i="7"/>
  <c r="X16" i="7"/>
  <c r="X17" i="7"/>
  <c r="X18" i="7"/>
  <c r="X19" i="7"/>
  <c r="X20" i="7"/>
  <c r="X21" i="7"/>
  <c r="X22" i="7"/>
  <c r="X23" i="7"/>
  <c r="X24" i="7"/>
  <c r="X25" i="7"/>
  <c r="X26" i="7"/>
  <c r="X27" i="7"/>
  <c r="X28" i="7"/>
  <c r="X29" i="7"/>
  <c r="X30" i="7"/>
  <c r="X31" i="7"/>
  <c r="X8" i="7"/>
  <c r="X9" i="7"/>
  <c r="X10" i="7"/>
  <c r="X11" i="7"/>
  <c r="Y7" i="7"/>
  <c r="X7" i="7"/>
  <c r="BE9" i="3"/>
  <c r="AS9" i="3"/>
  <c r="AX9" i="3"/>
  <c r="BC9" i="3"/>
  <c r="BI9" i="3"/>
  <c r="BN9" i="3"/>
  <c r="BS9" i="3"/>
  <c r="BU9" i="3"/>
  <c r="CK9" i="3"/>
  <c r="AN12" i="7" s="1"/>
  <c r="BY9" i="3"/>
  <c r="N9" i="3"/>
  <c r="S9" i="3"/>
  <c r="X9" i="3"/>
  <c r="AH9" i="3"/>
  <c r="AM9" i="3"/>
  <c r="AO9" i="3"/>
  <c r="P12" i="7" s="1"/>
  <c r="H12" i="7"/>
  <c r="J12" i="7"/>
  <c r="K12" i="7"/>
  <c r="L12" i="7"/>
  <c r="M12" i="7"/>
  <c r="N12" i="7" s="1"/>
  <c r="O12" i="7"/>
  <c r="Q12" i="7"/>
  <c r="R12" i="7"/>
  <c r="T12" i="7"/>
  <c r="V12" i="7"/>
  <c r="W12" i="7" s="1"/>
  <c r="AO12" i="7"/>
  <c r="AQ12" i="7" s="1"/>
  <c r="AP12" i="7"/>
  <c r="AR12" i="7"/>
  <c r="AT12" i="7"/>
  <c r="AL32" i="7" l="1"/>
  <c r="AS12" i="7"/>
  <c r="U12" i="7"/>
  <c r="S12" i="7"/>
  <c r="CK5" i="3"/>
  <c r="AN8" i="7" s="1"/>
  <c r="AT31" i="7"/>
  <c r="AR31" i="7"/>
  <c r="AP31" i="7"/>
  <c r="AO31" i="7"/>
  <c r="V31" i="7"/>
  <c r="T31" i="7"/>
  <c r="R31" i="7"/>
  <c r="Q31" i="7"/>
  <c r="O31" i="7"/>
  <c r="M31" i="7"/>
  <c r="L31" i="7"/>
  <c r="N31" i="7" s="1"/>
  <c r="K31" i="7"/>
  <c r="J31" i="7"/>
  <c r="I31" i="7"/>
  <c r="H31" i="7"/>
  <c r="G31" i="7"/>
  <c r="F31" i="7"/>
  <c r="E31" i="7"/>
  <c r="D31" i="7"/>
  <c r="C31" i="7"/>
  <c r="B31" i="7"/>
  <c r="A31" i="7"/>
  <c r="AT30" i="7"/>
  <c r="AR30" i="7"/>
  <c r="AP30" i="7"/>
  <c r="AO30" i="7"/>
  <c r="V30" i="7"/>
  <c r="T30" i="7"/>
  <c r="R30" i="7"/>
  <c r="S30" i="7" s="1"/>
  <c r="Q30" i="7"/>
  <c r="J30" i="7"/>
  <c r="H30" i="7"/>
  <c r="G30" i="7"/>
  <c r="F30" i="7"/>
  <c r="E30" i="7"/>
  <c r="D30" i="7"/>
  <c r="C30" i="7"/>
  <c r="B30" i="7"/>
  <c r="A30" i="7"/>
  <c r="AT29" i="7"/>
  <c r="AR29" i="7"/>
  <c r="AP29" i="7"/>
  <c r="AO29" i="7"/>
  <c r="V29" i="7"/>
  <c r="T29" i="7"/>
  <c r="R29" i="7"/>
  <c r="Q29" i="7"/>
  <c r="O29" i="7"/>
  <c r="M29" i="7"/>
  <c r="L29" i="7"/>
  <c r="K29" i="7"/>
  <c r="J29" i="7"/>
  <c r="I29" i="7"/>
  <c r="H29" i="7"/>
  <c r="G29" i="7"/>
  <c r="F29" i="7"/>
  <c r="E29" i="7"/>
  <c r="D29" i="7"/>
  <c r="C29" i="7"/>
  <c r="B29" i="7"/>
  <c r="A29" i="7"/>
  <c r="AT28" i="7"/>
  <c r="AR28" i="7"/>
  <c r="AP28" i="7"/>
  <c r="AO28" i="7"/>
  <c r="V28" i="7"/>
  <c r="T28" i="7"/>
  <c r="R28" i="7"/>
  <c r="Q28" i="7"/>
  <c r="O28" i="7"/>
  <c r="M28" i="7"/>
  <c r="L28" i="7"/>
  <c r="K28" i="7"/>
  <c r="J28" i="7"/>
  <c r="I28" i="7"/>
  <c r="H28" i="7"/>
  <c r="G28" i="7"/>
  <c r="C28" i="7"/>
  <c r="B28" i="7"/>
  <c r="A28" i="7"/>
  <c r="AT27" i="7"/>
  <c r="AR27" i="7"/>
  <c r="AP27" i="7"/>
  <c r="AO27" i="7"/>
  <c r="V27" i="7"/>
  <c r="T27" i="7"/>
  <c r="R27" i="7"/>
  <c r="Q27" i="7"/>
  <c r="O27" i="7"/>
  <c r="M27" i="7"/>
  <c r="L27" i="7"/>
  <c r="K27" i="7"/>
  <c r="J27" i="7"/>
  <c r="I27" i="7"/>
  <c r="H27" i="7"/>
  <c r="G27" i="7"/>
  <c r="F27" i="7"/>
  <c r="E27" i="7"/>
  <c r="D27" i="7"/>
  <c r="C27" i="7"/>
  <c r="B27" i="7"/>
  <c r="A27" i="7"/>
  <c r="AT26" i="7"/>
  <c r="AR26" i="7"/>
  <c r="AP26" i="7"/>
  <c r="AO26" i="7"/>
  <c r="V26" i="7"/>
  <c r="T26" i="7"/>
  <c r="R26" i="7"/>
  <c r="Q26" i="7"/>
  <c r="S26" i="7" s="1"/>
  <c r="O26" i="7"/>
  <c r="M26" i="7"/>
  <c r="L26" i="7"/>
  <c r="K26" i="7"/>
  <c r="J26" i="7"/>
  <c r="I26" i="7"/>
  <c r="H26" i="7"/>
  <c r="G26" i="7"/>
  <c r="F26" i="7"/>
  <c r="E26" i="7"/>
  <c r="D26" i="7"/>
  <c r="C26" i="7"/>
  <c r="B26" i="7"/>
  <c r="A26" i="7"/>
  <c r="AT25" i="7"/>
  <c r="AR25" i="7"/>
  <c r="AP25" i="7"/>
  <c r="AO25" i="7"/>
  <c r="V25" i="7"/>
  <c r="T25" i="7"/>
  <c r="R25" i="7"/>
  <c r="Q25" i="7"/>
  <c r="O25" i="7"/>
  <c r="M25" i="7"/>
  <c r="L25" i="7"/>
  <c r="K25" i="7"/>
  <c r="J25" i="7"/>
  <c r="I25" i="7"/>
  <c r="H25" i="7"/>
  <c r="G25" i="7"/>
  <c r="F25" i="7"/>
  <c r="E25" i="7"/>
  <c r="D25" i="7"/>
  <c r="C25" i="7"/>
  <c r="B25" i="7"/>
  <c r="A25" i="7"/>
  <c r="AT24" i="7"/>
  <c r="AR24" i="7"/>
  <c r="AP24" i="7"/>
  <c r="AO24" i="7"/>
  <c r="V24" i="7"/>
  <c r="T24" i="7"/>
  <c r="R24" i="7"/>
  <c r="Q24" i="7"/>
  <c r="S24" i="7" s="1"/>
  <c r="O24" i="7"/>
  <c r="M24" i="7"/>
  <c r="L24" i="7"/>
  <c r="K24" i="7"/>
  <c r="J24" i="7"/>
  <c r="I24" i="7"/>
  <c r="H24" i="7"/>
  <c r="G24" i="7"/>
  <c r="F24" i="7"/>
  <c r="E24" i="7"/>
  <c r="D24" i="7"/>
  <c r="C24" i="7"/>
  <c r="B24" i="7"/>
  <c r="A24" i="7"/>
  <c r="AT23" i="7"/>
  <c r="AR23" i="7"/>
  <c r="AP23" i="7"/>
  <c r="AO23" i="7"/>
  <c r="V23" i="7"/>
  <c r="T23" i="7"/>
  <c r="U23" i="7" s="1"/>
  <c r="R23" i="7"/>
  <c r="Q23" i="7"/>
  <c r="O23" i="7"/>
  <c r="M23" i="7"/>
  <c r="L23" i="7"/>
  <c r="K23" i="7"/>
  <c r="J23" i="7"/>
  <c r="I23" i="7"/>
  <c r="H23" i="7"/>
  <c r="G23" i="7"/>
  <c r="F23" i="7"/>
  <c r="E23" i="7"/>
  <c r="D23" i="7"/>
  <c r="C23" i="7"/>
  <c r="B23" i="7"/>
  <c r="A23" i="7"/>
  <c r="AT22" i="7"/>
  <c r="AR22" i="7"/>
  <c r="AP22" i="7"/>
  <c r="AO22" i="7"/>
  <c r="V22" i="7"/>
  <c r="T22" i="7"/>
  <c r="R22" i="7"/>
  <c r="Q22" i="7"/>
  <c r="O22" i="7"/>
  <c r="M22" i="7"/>
  <c r="L22" i="7"/>
  <c r="K22" i="7"/>
  <c r="J22" i="7"/>
  <c r="I22" i="7"/>
  <c r="H22" i="7"/>
  <c r="G22" i="7"/>
  <c r="F22" i="7"/>
  <c r="E22" i="7"/>
  <c r="D22" i="7"/>
  <c r="C22" i="7"/>
  <c r="B22" i="7"/>
  <c r="A22" i="7"/>
  <c r="AT21" i="7"/>
  <c r="AR21" i="7"/>
  <c r="AP21" i="7"/>
  <c r="AO21" i="7"/>
  <c r="V21" i="7"/>
  <c r="T21" i="7"/>
  <c r="R21" i="7"/>
  <c r="Q21" i="7"/>
  <c r="O21" i="7"/>
  <c r="M21" i="7"/>
  <c r="L21" i="7"/>
  <c r="K21" i="7"/>
  <c r="J21" i="7"/>
  <c r="I21" i="7"/>
  <c r="H21" i="7"/>
  <c r="G21" i="7"/>
  <c r="F21" i="7"/>
  <c r="E21" i="7"/>
  <c r="D21" i="7"/>
  <c r="C21" i="7"/>
  <c r="B21" i="7"/>
  <c r="A21" i="7"/>
  <c r="AT20" i="7"/>
  <c r="AR20" i="7"/>
  <c r="AP20" i="7"/>
  <c r="AO20" i="7"/>
  <c r="V20" i="7"/>
  <c r="T20" i="7"/>
  <c r="R20" i="7"/>
  <c r="Q20" i="7"/>
  <c r="O20" i="7"/>
  <c r="M20" i="7"/>
  <c r="L20" i="7"/>
  <c r="K20" i="7"/>
  <c r="J20" i="7"/>
  <c r="I20" i="7"/>
  <c r="H20" i="7"/>
  <c r="G20" i="7"/>
  <c r="F20" i="7"/>
  <c r="E20" i="7"/>
  <c r="D20" i="7"/>
  <c r="C20" i="7"/>
  <c r="B20" i="7"/>
  <c r="A20" i="7"/>
  <c r="AT19" i="7"/>
  <c r="AR19" i="7"/>
  <c r="AP19" i="7"/>
  <c r="AO19" i="7"/>
  <c r="V19" i="7"/>
  <c r="T19" i="7"/>
  <c r="R19" i="7"/>
  <c r="Q19" i="7"/>
  <c r="O19" i="7"/>
  <c r="M19" i="7"/>
  <c r="L19" i="7"/>
  <c r="K19" i="7"/>
  <c r="J19" i="7"/>
  <c r="I19" i="7"/>
  <c r="H19" i="7"/>
  <c r="G19" i="7"/>
  <c r="F19" i="7"/>
  <c r="E19" i="7"/>
  <c r="D19" i="7"/>
  <c r="C19" i="7"/>
  <c r="B19" i="7"/>
  <c r="A19" i="7"/>
  <c r="AT18" i="7"/>
  <c r="AR18" i="7"/>
  <c r="AP18" i="7"/>
  <c r="AO18" i="7"/>
  <c r="J18" i="7"/>
  <c r="I18" i="7"/>
  <c r="H18" i="7"/>
  <c r="G18" i="7"/>
  <c r="F18" i="7"/>
  <c r="E18" i="7"/>
  <c r="D18" i="7"/>
  <c r="C18" i="7"/>
  <c r="B18" i="7"/>
  <c r="A18" i="7"/>
  <c r="AT17" i="7"/>
  <c r="AR17" i="7"/>
  <c r="AP17" i="7"/>
  <c r="AO17" i="7"/>
  <c r="V17" i="7"/>
  <c r="T17" i="7"/>
  <c r="R17" i="7"/>
  <c r="Q17" i="7"/>
  <c r="O17" i="7"/>
  <c r="M17" i="7"/>
  <c r="L17" i="7"/>
  <c r="K17" i="7"/>
  <c r="J17" i="7"/>
  <c r="I17" i="7"/>
  <c r="H17" i="7"/>
  <c r="G17" i="7"/>
  <c r="F17" i="7"/>
  <c r="E17" i="7"/>
  <c r="D17" i="7"/>
  <c r="C17" i="7"/>
  <c r="B17" i="7"/>
  <c r="A17" i="7"/>
  <c r="AT16" i="7"/>
  <c r="AR16" i="7"/>
  <c r="AP16" i="7"/>
  <c r="AO16" i="7"/>
  <c r="V16" i="7"/>
  <c r="T16" i="7"/>
  <c r="R16" i="7"/>
  <c r="Q16" i="7"/>
  <c r="O16" i="7"/>
  <c r="M16" i="7"/>
  <c r="L16" i="7"/>
  <c r="K16" i="7"/>
  <c r="J16" i="7"/>
  <c r="I16" i="7"/>
  <c r="H16" i="7"/>
  <c r="G16" i="7"/>
  <c r="F16" i="7"/>
  <c r="E16" i="7"/>
  <c r="D16" i="7"/>
  <c r="C16" i="7"/>
  <c r="B16" i="7"/>
  <c r="A16" i="7"/>
  <c r="AT15" i="7"/>
  <c r="AR15" i="7"/>
  <c r="AP15" i="7"/>
  <c r="AO15" i="7"/>
  <c r="V15" i="7"/>
  <c r="T15" i="7"/>
  <c r="R15" i="7"/>
  <c r="Q15" i="7"/>
  <c r="O15" i="7"/>
  <c r="M15" i="7"/>
  <c r="L15" i="7"/>
  <c r="K15" i="7"/>
  <c r="J15" i="7"/>
  <c r="I15" i="7"/>
  <c r="H15" i="7"/>
  <c r="G15" i="7"/>
  <c r="F15" i="7"/>
  <c r="D15" i="7"/>
  <c r="C15" i="7"/>
  <c r="B15" i="7"/>
  <c r="A15" i="7"/>
  <c r="AT14" i="7"/>
  <c r="AR14" i="7"/>
  <c r="AP14" i="7"/>
  <c r="AO14" i="7"/>
  <c r="V14" i="7"/>
  <c r="T14" i="7"/>
  <c r="R14" i="7"/>
  <c r="Q14" i="7"/>
  <c r="O14" i="7"/>
  <c r="M14" i="7"/>
  <c r="L14" i="7"/>
  <c r="K14" i="7"/>
  <c r="J14" i="7"/>
  <c r="I14" i="7"/>
  <c r="H14" i="7"/>
  <c r="G14" i="7"/>
  <c r="F14" i="7"/>
  <c r="E14" i="7"/>
  <c r="D14" i="7"/>
  <c r="C14" i="7"/>
  <c r="B14" i="7"/>
  <c r="A14" i="7"/>
  <c r="AT13" i="7"/>
  <c r="AR13" i="7"/>
  <c r="AP13" i="7"/>
  <c r="AO13" i="7"/>
  <c r="V13" i="7"/>
  <c r="T13" i="7"/>
  <c r="R13" i="7"/>
  <c r="Q13" i="7"/>
  <c r="O13" i="7"/>
  <c r="M13" i="7"/>
  <c r="L13" i="7"/>
  <c r="K13" i="7"/>
  <c r="J13" i="7"/>
  <c r="I13" i="7"/>
  <c r="H13" i="7"/>
  <c r="G13" i="7"/>
  <c r="F13" i="7"/>
  <c r="E13" i="7"/>
  <c r="D13" i="7"/>
  <c r="C13" i="7"/>
  <c r="B13" i="7"/>
  <c r="A13" i="7"/>
  <c r="AT11" i="7"/>
  <c r="AR11" i="7"/>
  <c r="V11" i="7"/>
  <c r="T11" i="7"/>
  <c r="R11" i="7"/>
  <c r="Q11" i="7"/>
  <c r="O11" i="7"/>
  <c r="M11" i="7"/>
  <c r="L11" i="7"/>
  <c r="K11" i="7"/>
  <c r="J11" i="7"/>
  <c r="I11" i="7"/>
  <c r="H11" i="7"/>
  <c r="G11" i="7"/>
  <c r="F11" i="7"/>
  <c r="E11" i="7"/>
  <c r="D11" i="7"/>
  <c r="C11" i="7"/>
  <c r="B11" i="7"/>
  <c r="A11" i="7"/>
  <c r="AT10" i="7"/>
  <c r="AR10" i="7"/>
  <c r="V10" i="7"/>
  <c r="T10" i="7"/>
  <c r="R10" i="7"/>
  <c r="Q10" i="7"/>
  <c r="O10" i="7"/>
  <c r="M10" i="7"/>
  <c r="L10" i="7"/>
  <c r="K10" i="7"/>
  <c r="J10" i="7"/>
  <c r="I10" i="7"/>
  <c r="H10" i="7"/>
  <c r="G10" i="7"/>
  <c r="F10" i="7"/>
  <c r="E10" i="7"/>
  <c r="D10" i="7"/>
  <c r="C10" i="7"/>
  <c r="B10" i="7"/>
  <c r="A10" i="7"/>
  <c r="AT9" i="7"/>
  <c r="AR9" i="7"/>
  <c r="V9" i="7"/>
  <c r="T9" i="7"/>
  <c r="R9" i="7"/>
  <c r="Q9" i="7"/>
  <c r="O9" i="7"/>
  <c r="M9" i="7"/>
  <c r="L9" i="7"/>
  <c r="K9" i="7"/>
  <c r="J9" i="7"/>
  <c r="I9" i="7"/>
  <c r="H9" i="7"/>
  <c r="G9" i="7"/>
  <c r="F9" i="7"/>
  <c r="E9" i="7"/>
  <c r="D9" i="7"/>
  <c r="C9" i="7"/>
  <c r="B9" i="7"/>
  <c r="A9" i="7"/>
  <c r="AT8" i="7"/>
  <c r="AR8" i="7"/>
  <c r="V8" i="7"/>
  <c r="T8" i="7"/>
  <c r="R8" i="7"/>
  <c r="Q8" i="7"/>
  <c r="O8" i="7"/>
  <c r="M8" i="7"/>
  <c r="L8" i="7"/>
  <c r="K8" i="7"/>
  <c r="J8" i="7"/>
  <c r="I8" i="7"/>
  <c r="H8" i="7"/>
  <c r="G8" i="7"/>
  <c r="F8" i="7"/>
  <c r="E8" i="7"/>
  <c r="D8" i="7"/>
  <c r="C8" i="7"/>
  <c r="B8" i="7"/>
  <c r="A8" i="7"/>
  <c r="AT7" i="7"/>
  <c r="AR7" i="7"/>
  <c r="V7" i="7"/>
  <c r="T7" i="7"/>
  <c r="R7" i="7"/>
  <c r="Q7" i="7"/>
  <c r="O7" i="7"/>
  <c r="M7" i="7"/>
  <c r="L7" i="7"/>
  <c r="K7" i="7"/>
  <c r="J7" i="7"/>
  <c r="I7" i="7"/>
  <c r="H7" i="7"/>
  <c r="G7" i="7"/>
  <c r="F7" i="7"/>
  <c r="E7" i="7"/>
  <c r="D7" i="7"/>
  <c r="C7" i="7"/>
  <c r="B7" i="7"/>
  <c r="A7" i="7"/>
  <c r="AN9" i="5"/>
  <c r="AO9" i="5"/>
  <c r="AQ9" i="5" s="1"/>
  <c r="AP9" i="5"/>
  <c r="AR9" i="5"/>
  <c r="AS9" i="5" s="1"/>
  <c r="AT9" i="5"/>
  <c r="CI4" i="3"/>
  <c r="AT8" i="5"/>
  <c r="AT10" i="5"/>
  <c r="AT11" i="5"/>
  <c r="AT12" i="5"/>
  <c r="AT13" i="5"/>
  <c r="AT14" i="5"/>
  <c r="AT15" i="5"/>
  <c r="AT16" i="5"/>
  <c r="AT17" i="5"/>
  <c r="AT18" i="5"/>
  <c r="AT19" i="5"/>
  <c r="AT20" i="5"/>
  <c r="AT21" i="5"/>
  <c r="AT22" i="5"/>
  <c r="AT23" i="5"/>
  <c r="AT24" i="5"/>
  <c r="AT25" i="5"/>
  <c r="AT26" i="5"/>
  <c r="AT27" i="5"/>
  <c r="AT28" i="5"/>
  <c r="AT29" i="5"/>
  <c r="AT30" i="5"/>
  <c r="AT31" i="5"/>
  <c r="AU12" i="7" l="1"/>
  <c r="S28" i="7"/>
  <c r="N7" i="7"/>
  <c r="N9" i="7"/>
  <c r="N11" i="7"/>
  <c r="N15" i="7"/>
  <c r="N8" i="7"/>
  <c r="AQ19" i="7"/>
  <c r="AS18" i="7"/>
  <c r="N29" i="7"/>
  <c r="S8" i="7"/>
  <c r="S10" i="7"/>
  <c r="S15" i="7"/>
  <c r="N10" i="7"/>
  <c r="N25" i="7"/>
  <c r="N24" i="7"/>
  <c r="U21" i="7"/>
  <c r="AQ29" i="7"/>
  <c r="AQ25" i="7"/>
  <c r="AS27" i="7"/>
  <c r="AQ28" i="7"/>
  <c r="AQ17" i="7"/>
  <c r="AS20" i="7"/>
  <c r="AQ10" i="7"/>
  <c r="AQ13" i="7"/>
  <c r="AS17" i="7"/>
  <c r="AQ15" i="7"/>
  <c r="AS15" i="7"/>
  <c r="AQ21" i="7"/>
  <c r="AQ23" i="7"/>
  <c r="AS23" i="7"/>
  <c r="AS25" i="7"/>
  <c r="AQ30" i="7"/>
  <c r="U20" i="7"/>
  <c r="AQ20" i="7"/>
  <c r="U27" i="7"/>
  <c r="U8" i="7"/>
  <c r="AS8" i="7"/>
  <c r="AS10" i="7"/>
  <c r="U13" i="7"/>
  <c r="U15" i="7"/>
  <c r="AS30" i="7"/>
  <c r="S17" i="7"/>
  <c r="N21" i="7"/>
  <c r="AQ24" i="7"/>
  <c r="U28" i="7"/>
  <c r="AS28" i="7"/>
  <c r="S19" i="7"/>
  <c r="N23" i="7"/>
  <c r="N32" i="7" s="1"/>
  <c r="U24" i="7"/>
  <c r="AS24" i="7"/>
  <c r="AO32" i="7"/>
  <c r="S21" i="7"/>
  <c r="E32" i="7"/>
  <c r="S9" i="7"/>
  <c r="AQ9" i="7"/>
  <c r="S11" i="7"/>
  <c r="AQ11" i="7"/>
  <c r="S14" i="7"/>
  <c r="AQ14" i="7"/>
  <c r="T32" i="7"/>
  <c r="U9" i="7"/>
  <c r="AS9" i="7"/>
  <c r="U11" i="7"/>
  <c r="U14" i="7"/>
  <c r="N20" i="7"/>
  <c r="S25" i="7"/>
  <c r="N27" i="7"/>
  <c r="AR32" i="7"/>
  <c r="N13" i="7"/>
  <c r="AS21" i="7"/>
  <c r="I32" i="7"/>
  <c r="U16" i="7"/>
  <c r="AS16" i="7"/>
  <c r="AQ18" i="7"/>
  <c r="S27" i="7"/>
  <c r="AQ27" i="7"/>
  <c r="N28" i="7"/>
  <c r="AE31" i="7"/>
  <c r="H32" i="7"/>
  <c r="W22" i="7"/>
  <c r="AQ8" i="7"/>
  <c r="N14" i="7"/>
  <c r="S22" i="7"/>
  <c r="S23" i="7"/>
  <c r="U26" i="7"/>
  <c r="U29" i="7"/>
  <c r="Y32" i="7"/>
  <c r="AP32" i="7"/>
  <c r="N16" i="7"/>
  <c r="N17" i="7"/>
  <c r="N19" i="7"/>
  <c r="U22" i="7"/>
  <c r="AJ32" i="7"/>
  <c r="AS19" i="7"/>
  <c r="AS29" i="7"/>
  <c r="S31" i="7"/>
  <c r="L32" i="7"/>
  <c r="AB32" i="7"/>
  <c r="U10" i="7"/>
  <c r="S13" i="7"/>
  <c r="AQ26" i="7"/>
  <c r="M32" i="7"/>
  <c r="S16" i="7"/>
  <c r="AQ22" i="7"/>
  <c r="AS26" i="7"/>
  <c r="U30" i="7"/>
  <c r="U31" i="7"/>
  <c r="W11" i="7"/>
  <c r="W30" i="7"/>
  <c r="AQ31" i="7"/>
  <c r="O32" i="7"/>
  <c r="AG32" i="7"/>
  <c r="W7" i="7"/>
  <c r="AS22" i="7"/>
  <c r="D32" i="7"/>
  <c r="AH32" i="7"/>
  <c r="U17" i="7"/>
  <c r="U19" i="7"/>
  <c r="S20" i="7"/>
  <c r="N26" i="7"/>
  <c r="AS31" i="7"/>
  <c r="Q32" i="7"/>
  <c r="AS11" i="7"/>
  <c r="J32" i="7"/>
  <c r="AS14" i="7"/>
  <c r="W17" i="7"/>
  <c r="N22" i="7"/>
  <c r="F32" i="7"/>
  <c r="R32" i="7"/>
  <c r="K32" i="7"/>
  <c r="AS13" i="7"/>
  <c r="AQ16" i="7"/>
  <c r="U25" i="7"/>
  <c r="S29" i="7"/>
  <c r="AU24" i="7"/>
  <c r="AU8" i="7"/>
  <c r="AU10" i="7"/>
  <c r="AU11" i="7"/>
  <c r="AU23" i="7"/>
  <c r="AU27" i="7"/>
  <c r="AU30" i="7"/>
  <c r="AU28" i="7"/>
  <c r="AU22" i="7"/>
  <c r="AU16" i="7"/>
  <c r="AU18" i="7"/>
  <c r="AU29" i="7"/>
  <c r="AU21" i="7"/>
  <c r="AU17" i="7"/>
  <c r="AU31" i="7"/>
  <c r="W23" i="7"/>
  <c r="V32" i="7"/>
  <c r="W24" i="7"/>
  <c r="AQ7" i="7"/>
  <c r="W14" i="7"/>
  <c r="AU14" i="7"/>
  <c r="W31" i="7"/>
  <c r="Z32" i="7"/>
  <c r="AU13" i="7"/>
  <c r="W15" i="7"/>
  <c r="AU15" i="7"/>
  <c r="W19" i="7"/>
  <c r="AU19" i="7"/>
  <c r="W25" i="7"/>
  <c r="AU25" i="7"/>
  <c r="W13" i="7"/>
  <c r="U7" i="7"/>
  <c r="AS7" i="7"/>
  <c r="S7" i="7"/>
  <c r="W16" i="7"/>
  <c r="W20" i="7"/>
  <c r="AU20" i="7"/>
  <c r="W26" i="7"/>
  <c r="AU26" i="7"/>
  <c r="AU7" i="7"/>
  <c r="W9" i="7"/>
  <c r="AU9" i="7"/>
  <c r="W28" i="7"/>
  <c r="AD32" i="7"/>
  <c r="W21" i="7"/>
  <c r="W27" i="7"/>
  <c r="W8" i="7"/>
  <c r="W10" i="7"/>
  <c r="W29" i="7"/>
  <c r="AT32" i="7"/>
  <c r="CK28" i="3"/>
  <c r="CK27" i="3"/>
  <c r="CK26" i="3"/>
  <c r="AN29" i="7" s="1"/>
  <c r="CK25" i="3"/>
  <c r="CK24" i="3"/>
  <c r="CK23" i="3"/>
  <c r="CK22" i="3"/>
  <c r="CK21" i="3"/>
  <c r="CK20" i="3"/>
  <c r="CK19" i="3"/>
  <c r="CK18" i="3"/>
  <c r="CK17" i="3"/>
  <c r="CK16" i="3"/>
  <c r="CK15" i="3"/>
  <c r="CK14" i="3"/>
  <c r="CK13" i="3"/>
  <c r="CK12" i="3"/>
  <c r="CK11" i="3"/>
  <c r="CK10" i="3"/>
  <c r="CK8" i="3"/>
  <c r="AN11" i="7" s="1"/>
  <c r="CK7" i="3"/>
  <c r="AN10" i="7" s="1"/>
  <c r="CK6" i="3"/>
  <c r="AN9" i="7" s="1"/>
  <c r="AN8" i="5"/>
  <c r="CI28" i="3"/>
  <c r="CI27" i="3"/>
  <c r="CI26" i="3"/>
  <c r="CI25" i="3"/>
  <c r="CI24" i="3"/>
  <c r="CI23" i="3"/>
  <c r="CI22" i="3"/>
  <c r="CI21" i="3"/>
  <c r="CI20" i="3"/>
  <c r="CI19" i="3"/>
  <c r="CI18" i="3"/>
  <c r="CI17" i="3"/>
  <c r="CI16" i="3"/>
  <c r="CI15" i="3"/>
  <c r="CI14" i="3"/>
  <c r="CI13" i="3"/>
  <c r="CI12" i="3"/>
  <c r="CI11" i="3"/>
  <c r="CI10" i="3"/>
  <c r="CI8" i="3"/>
  <c r="CI7" i="3"/>
  <c r="CI6" i="3"/>
  <c r="CI5" i="3"/>
  <c r="CK4" i="3"/>
  <c r="AN7" i="7" s="1"/>
  <c r="CD28" i="3"/>
  <c r="CD27" i="3"/>
  <c r="CD26" i="3"/>
  <c r="CD25" i="3"/>
  <c r="CD24" i="3"/>
  <c r="CD23" i="3"/>
  <c r="CD22" i="3"/>
  <c r="CD21" i="3"/>
  <c r="CD20" i="3"/>
  <c r="CD19" i="3"/>
  <c r="CD18" i="3"/>
  <c r="CD17" i="3"/>
  <c r="CD16" i="3"/>
  <c r="CD15" i="3"/>
  <c r="CD14" i="3"/>
  <c r="CD13" i="3"/>
  <c r="CD12" i="3"/>
  <c r="CD11" i="3"/>
  <c r="CD10" i="3"/>
  <c r="CD8" i="3"/>
  <c r="CD7" i="3"/>
  <c r="CD6" i="3"/>
  <c r="CD5" i="3"/>
  <c r="CD4" i="3"/>
  <c r="BY28" i="3"/>
  <c r="BY27" i="3"/>
  <c r="BY26" i="3"/>
  <c r="BY25" i="3"/>
  <c r="BY24" i="3"/>
  <c r="BY23" i="3"/>
  <c r="BY22" i="3"/>
  <c r="BY21" i="3"/>
  <c r="BY20" i="3"/>
  <c r="BY19" i="3"/>
  <c r="BY18" i="3"/>
  <c r="BY17" i="3"/>
  <c r="BY16" i="3"/>
  <c r="BY15" i="3"/>
  <c r="BY14" i="3"/>
  <c r="BY13" i="3"/>
  <c r="BY12" i="3"/>
  <c r="BY11" i="3"/>
  <c r="BY10" i="3"/>
  <c r="BY8" i="3"/>
  <c r="BY7" i="3"/>
  <c r="BY6" i="3"/>
  <c r="BY5" i="3"/>
  <c r="BY4" i="3"/>
  <c r="AT7" i="5"/>
  <c r="AT32" i="5" s="1"/>
  <c r="AR8" i="5"/>
  <c r="AR10" i="5"/>
  <c r="AR11" i="5"/>
  <c r="AR12" i="5"/>
  <c r="AR13" i="5"/>
  <c r="AR14" i="5"/>
  <c r="AR15" i="5"/>
  <c r="AR16" i="5"/>
  <c r="AR17" i="5"/>
  <c r="AR18" i="5"/>
  <c r="AR19" i="5"/>
  <c r="AR20" i="5"/>
  <c r="AR21" i="5"/>
  <c r="AR22" i="5"/>
  <c r="AR23" i="5"/>
  <c r="AR24" i="5"/>
  <c r="AR25" i="5"/>
  <c r="AR26" i="5"/>
  <c r="AR27" i="5"/>
  <c r="AR28" i="5"/>
  <c r="AR29" i="5"/>
  <c r="AR30" i="5"/>
  <c r="AR31" i="5"/>
  <c r="AR7" i="5"/>
  <c r="AP8" i="5"/>
  <c r="AS8" i="5" s="1"/>
  <c r="AP10" i="5"/>
  <c r="AS10" i="5" s="1"/>
  <c r="AP11" i="5"/>
  <c r="AP12" i="5"/>
  <c r="AP13" i="5"/>
  <c r="AP14" i="5"/>
  <c r="AS14" i="5" s="1"/>
  <c r="AP15" i="5"/>
  <c r="AP16" i="5"/>
  <c r="AP17" i="5"/>
  <c r="AP18" i="5"/>
  <c r="AS18" i="5" s="1"/>
  <c r="AP19" i="5"/>
  <c r="AS19" i="5" s="1"/>
  <c r="AP20" i="5"/>
  <c r="AP21" i="5"/>
  <c r="AP22" i="5"/>
  <c r="AP23" i="5"/>
  <c r="AS23" i="5" s="1"/>
  <c r="AP24" i="5"/>
  <c r="AP25" i="5"/>
  <c r="AP26" i="5"/>
  <c r="AP27" i="5"/>
  <c r="AP28" i="5"/>
  <c r="AP29" i="5"/>
  <c r="AP30" i="5"/>
  <c r="AP31" i="5"/>
  <c r="AP7" i="5"/>
  <c r="AO8" i="5"/>
  <c r="AQ8" i="5" s="1"/>
  <c r="AO10" i="5"/>
  <c r="AQ10" i="5" s="1"/>
  <c r="AO11" i="5"/>
  <c r="AQ11" i="5" s="1"/>
  <c r="AO12" i="5"/>
  <c r="AQ12" i="5" s="1"/>
  <c r="AO13" i="5"/>
  <c r="AQ13" i="5" s="1"/>
  <c r="AO14" i="5"/>
  <c r="AO15" i="5"/>
  <c r="AQ15" i="5" s="1"/>
  <c r="AO16" i="5"/>
  <c r="AQ16" i="5" s="1"/>
  <c r="AO17" i="5"/>
  <c r="AQ17" i="5" s="1"/>
  <c r="AO18" i="5"/>
  <c r="AO19" i="5"/>
  <c r="AO20" i="5"/>
  <c r="AQ20" i="5" s="1"/>
  <c r="AO21" i="5"/>
  <c r="AO22" i="5"/>
  <c r="AO23" i="5"/>
  <c r="AO24" i="5"/>
  <c r="AQ24" i="5" s="1"/>
  <c r="AO25" i="5"/>
  <c r="AQ25" i="5" s="1"/>
  <c r="AO26" i="5"/>
  <c r="AQ26" i="5" s="1"/>
  <c r="AO27" i="5"/>
  <c r="AQ27" i="5" s="1"/>
  <c r="AO28" i="5"/>
  <c r="AQ28" i="5" s="1"/>
  <c r="AO29" i="5"/>
  <c r="AQ29" i="5" s="1"/>
  <c r="AO30" i="5"/>
  <c r="AQ30" i="5" s="1"/>
  <c r="AO31" i="5"/>
  <c r="AQ31" i="5" s="1"/>
  <c r="AO7" i="5"/>
  <c r="AK17" i="5"/>
  <c r="BU27" i="3"/>
  <c r="BU15" i="3"/>
  <c r="BU16" i="3"/>
  <c r="BU17" i="3"/>
  <c r="BU18" i="3"/>
  <c r="BU19" i="3"/>
  <c r="BU20" i="3"/>
  <c r="BU21" i="3"/>
  <c r="BU22" i="3"/>
  <c r="BU23" i="3"/>
  <c r="BU24" i="3"/>
  <c r="BU25" i="3"/>
  <c r="BU26" i="3"/>
  <c r="BU14" i="3"/>
  <c r="BU5" i="3"/>
  <c r="BU6" i="3"/>
  <c r="BU7" i="3"/>
  <c r="BU8" i="3"/>
  <c r="BU10" i="3"/>
  <c r="BU11" i="3"/>
  <c r="BU12" i="3"/>
  <c r="BU13" i="3"/>
  <c r="BU4" i="3"/>
  <c r="AL10" i="5"/>
  <c r="AL11" i="5"/>
  <c r="AL12" i="5"/>
  <c r="AL13" i="5"/>
  <c r="AL14" i="5"/>
  <c r="AL15" i="5"/>
  <c r="AL16" i="5"/>
  <c r="AL18" i="5"/>
  <c r="AL19" i="5"/>
  <c r="AL20" i="5"/>
  <c r="AL21" i="5"/>
  <c r="AL22" i="5"/>
  <c r="AL23" i="5"/>
  <c r="AL24" i="5"/>
  <c r="AL25" i="5"/>
  <c r="AL26" i="5"/>
  <c r="AL27" i="5"/>
  <c r="AL28" i="5"/>
  <c r="AL29" i="5"/>
  <c r="AL31" i="5"/>
  <c r="AL8" i="5"/>
  <c r="AL7" i="5"/>
  <c r="AS29" i="5" l="1"/>
  <c r="AQ21" i="5"/>
  <c r="AS30" i="5"/>
  <c r="AW12" i="7"/>
  <c r="AK32" i="7"/>
  <c r="U32" i="7"/>
  <c r="AS32" i="7"/>
  <c r="AW13" i="7"/>
  <c r="AW16" i="7"/>
  <c r="S32" i="7"/>
  <c r="AQ32" i="7"/>
  <c r="AA32" i="7"/>
  <c r="AN11" i="5"/>
  <c r="AN23" i="5"/>
  <c r="AN23" i="7"/>
  <c r="AN12" i="5"/>
  <c r="AN24" i="5"/>
  <c r="AN24" i="7"/>
  <c r="AN13" i="5"/>
  <c r="AN13" i="7"/>
  <c r="AN25" i="5"/>
  <c r="AN25" i="7"/>
  <c r="AN22" i="5"/>
  <c r="AN22" i="7"/>
  <c r="AN14" i="5"/>
  <c r="AN14" i="7"/>
  <c r="AN26" i="5"/>
  <c r="AN26" i="7"/>
  <c r="AC32" i="7"/>
  <c r="AN10" i="5"/>
  <c r="AN15" i="5"/>
  <c r="AN15" i="7"/>
  <c r="AN27" i="5"/>
  <c r="AN27" i="7"/>
  <c r="AN16" i="5"/>
  <c r="AN16" i="7"/>
  <c r="AN28" i="5"/>
  <c r="AN28" i="7"/>
  <c r="AQ23" i="5"/>
  <c r="AN29" i="5"/>
  <c r="AN19" i="5"/>
  <c r="AN19" i="7"/>
  <c r="AN31" i="5"/>
  <c r="AN31" i="7"/>
  <c r="AW28" i="7"/>
  <c r="AN30" i="5"/>
  <c r="AN30" i="7"/>
  <c r="AN20" i="5"/>
  <c r="AN20" i="7"/>
  <c r="AN17" i="5"/>
  <c r="AN17" i="7"/>
  <c r="AQ22" i="5"/>
  <c r="AN18" i="5"/>
  <c r="AN18" i="7"/>
  <c r="AN7" i="5"/>
  <c r="AN32" i="5" s="1"/>
  <c r="AN21" i="5"/>
  <c r="AN21" i="7"/>
  <c r="AV32" i="7"/>
  <c r="AW7" i="7"/>
  <c r="AW9" i="7"/>
  <c r="AW20" i="7"/>
  <c r="AW29" i="7"/>
  <c r="AW26" i="7"/>
  <c r="AW10" i="7"/>
  <c r="AW31" i="7"/>
  <c r="AW21" i="7"/>
  <c r="AW24" i="7"/>
  <c r="AW15" i="7"/>
  <c r="AW22" i="7"/>
  <c r="AW18" i="7"/>
  <c r="AW14" i="7"/>
  <c r="AW30" i="7"/>
  <c r="AW19" i="7"/>
  <c r="AW23" i="7"/>
  <c r="AW27" i="7"/>
  <c r="AW8" i="7"/>
  <c r="AW17" i="7"/>
  <c r="AW25" i="7"/>
  <c r="AW11" i="7"/>
  <c r="AU9" i="5"/>
  <c r="AO32" i="5"/>
  <c r="AR32" i="5"/>
  <c r="AS20" i="5"/>
  <c r="AS17" i="5"/>
  <c r="AS28" i="5"/>
  <c r="AS16" i="5"/>
  <c r="AS27" i="5"/>
  <c r="AS15" i="5"/>
  <c r="AS26" i="5"/>
  <c r="AS7" i="5"/>
  <c r="AP32" i="5"/>
  <c r="AS25" i="5"/>
  <c r="AS13" i="5"/>
  <c r="AS12" i="5"/>
  <c r="AS11" i="5"/>
  <c r="AS22" i="5"/>
  <c r="AS21" i="5"/>
  <c r="AS24" i="5"/>
  <c r="AQ19" i="5"/>
  <c r="AQ18" i="5"/>
  <c r="AQ14" i="5"/>
  <c r="AQ7" i="5"/>
  <c r="AS31" i="5"/>
  <c r="AU20" i="5"/>
  <c r="AU8" i="5"/>
  <c r="AU31" i="5"/>
  <c r="AU19" i="5"/>
  <c r="AU29" i="5"/>
  <c r="AU16" i="5"/>
  <c r="AU27" i="5"/>
  <c r="AU15" i="5"/>
  <c r="AU26" i="5"/>
  <c r="AU14" i="5"/>
  <c r="AU30" i="5"/>
  <c r="AU17" i="5"/>
  <c r="AU28" i="5"/>
  <c r="AU25" i="5"/>
  <c r="AU13" i="5"/>
  <c r="AU18" i="5"/>
  <c r="AU24" i="5"/>
  <c r="AU23" i="5"/>
  <c r="AU11" i="5"/>
  <c r="AU12" i="5"/>
  <c r="AU22" i="5"/>
  <c r="AU10" i="5"/>
  <c r="AU21" i="5"/>
  <c r="AU7" i="5"/>
  <c r="AM4" i="3"/>
  <c r="AM5" i="3"/>
  <c r="AM6" i="3"/>
  <c r="AM7" i="3"/>
  <c r="AM8" i="3"/>
  <c r="AM10" i="3"/>
  <c r="AM11" i="3"/>
  <c r="AM12" i="3"/>
  <c r="AM13" i="3"/>
  <c r="AM14" i="3"/>
  <c r="AM15" i="3"/>
  <c r="AM16" i="3"/>
  <c r="AM17" i="3"/>
  <c r="AM18" i="3"/>
  <c r="AM19" i="3"/>
  <c r="AM20" i="3"/>
  <c r="AM21" i="3"/>
  <c r="AM22" i="3"/>
  <c r="AM23" i="3"/>
  <c r="AM24" i="3"/>
  <c r="AM25" i="3"/>
  <c r="AM26" i="3"/>
  <c r="AM27" i="3"/>
  <c r="AM28" i="3"/>
  <c r="AJ20" i="5"/>
  <c r="AH20" i="5"/>
  <c r="AG20" i="5"/>
  <c r="BN28" i="3"/>
  <c r="AS28" i="3"/>
  <c r="BS20" i="3"/>
  <c r="AN32" i="7" l="1"/>
  <c r="AX32" i="7"/>
  <c r="AI20" i="5"/>
  <c r="AQ32" i="5"/>
  <c r="AS32" i="5"/>
  <c r="AM10" i="5"/>
  <c r="AM24" i="5"/>
  <c r="AM16" i="5"/>
  <c r="AM25" i="5"/>
  <c r="AM8" i="5"/>
  <c r="AM31" i="5"/>
  <c r="AM23" i="5"/>
  <c r="AM15" i="5"/>
  <c r="AM22" i="5"/>
  <c r="AM14" i="5"/>
  <c r="AM28" i="5"/>
  <c r="AM29" i="5"/>
  <c r="AM21" i="5"/>
  <c r="AM13" i="5"/>
  <c r="AM11" i="5"/>
  <c r="AM20" i="5"/>
  <c r="AM12" i="5"/>
  <c r="AM27" i="5"/>
  <c r="AM19" i="5"/>
  <c r="AM26" i="5"/>
  <c r="AM18" i="5"/>
  <c r="AX17" i="3"/>
  <c r="AD8" i="5"/>
  <c r="AD10" i="5"/>
  <c r="AD11" i="5"/>
  <c r="AD12" i="5"/>
  <c r="AD13" i="5"/>
  <c r="AD14" i="5"/>
  <c r="AD15" i="5"/>
  <c r="AD16" i="5"/>
  <c r="AD17" i="5"/>
  <c r="AD18" i="5"/>
  <c r="AV18" i="5" s="1"/>
  <c r="AD19" i="5"/>
  <c r="AD20" i="5"/>
  <c r="AD21" i="5"/>
  <c r="AD22" i="5"/>
  <c r="AD23" i="5"/>
  <c r="AD24" i="5"/>
  <c r="AD25" i="5"/>
  <c r="AD26" i="5"/>
  <c r="AD27" i="5"/>
  <c r="AD28" i="5"/>
  <c r="AD29" i="5"/>
  <c r="AD31" i="5"/>
  <c r="AD7" i="5"/>
  <c r="V26" i="5"/>
  <c r="V27" i="5"/>
  <c r="V28" i="5"/>
  <c r="V29" i="5"/>
  <c r="V30" i="5"/>
  <c r="AV30" i="5" s="1"/>
  <c r="V31" i="5"/>
  <c r="V22" i="5"/>
  <c r="V23" i="5"/>
  <c r="V24" i="5"/>
  <c r="AV24" i="5" s="1"/>
  <c r="V25" i="5"/>
  <c r="AV25" i="5" s="1"/>
  <c r="V21" i="5"/>
  <c r="V20" i="5"/>
  <c r="V19" i="5"/>
  <c r="V17" i="5"/>
  <c r="V16" i="5"/>
  <c r="V15" i="5"/>
  <c r="V14" i="5"/>
  <c r="V13" i="5"/>
  <c r="AV13" i="5" s="1"/>
  <c r="V12" i="5"/>
  <c r="AV12" i="5" s="1"/>
  <c r="V11" i="5"/>
  <c r="AV11" i="5" s="1"/>
  <c r="V10" i="5"/>
  <c r="V8" i="5"/>
  <c r="V7" i="5"/>
  <c r="BS28" i="3"/>
  <c r="BS27" i="3"/>
  <c r="BS26" i="3"/>
  <c r="BS25" i="3"/>
  <c r="BS24" i="3"/>
  <c r="BS23" i="3"/>
  <c r="BS22" i="3"/>
  <c r="BS21" i="3"/>
  <c r="BS19" i="3"/>
  <c r="BS18" i="3"/>
  <c r="BS17" i="3"/>
  <c r="BS16" i="3"/>
  <c r="BS15" i="3"/>
  <c r="BS13" i="3"/>
  <c r="BS12" i="3"/>
  <c r="BS11" i="3"/>
  <c r="BS10" i="3"/>
  <c r="BS8" i="3"/>
  <c r="BS7" i="3"/>
  <c r="BS6" i="3"/>
  <c r="BS4" i="3"/>
  <c r="BN27" i="3"/>
  <c r="BN26" i="3"/>
  <c r="BN25" i="3"/>
  <c r="BN24" i="3"/>
  <c r="BN23" i="3"/>
  <c r="BN22" i="3"/>
  <c r="BN21" i="3"/>
  <c r="BN20" i="3"/>
  <c r="BN19" i="3"/>
  <c r="BN18" i="3"/>
  <c r="BN17" i="3"/>
  <c r="BN16" i="3"/>
  <c r="BN15" i="3"/>
  <c r="BN13" i="3"/>
  <c r="BN12" i="3"/>
  <c r="BN11" i="3"/>
  <c r="BN10" i="3"/>
  <c r="BN8" i="3"/>
  <c r="BN7" i="3"/>
  <c r="BN6" i="3"/>
  <c r="BN4" i="3"/>
  <c r="BI28" i="3"/>
  <c r="BI27" i="3"/>
  <c r="BI26" i="3"/>
  <c r="BI25" i="3"/>
  <c r="BI24" i="3"/>
  <c r="BI23" i="3"/>
  <c r="BI22" i="3"/>
  <c r="BI21" i="3"/>
  <c r="BI20" i="3"/>
  <c r="BI19" i="3"/>
  <c r="BI18" i="3"/>
  <c r="BI16" i="3"/>
  <c r="BI15" i="3"/>
  <c r="BI13" i="3"/>
  <c r="BI12" i="3"/>
  <c r="BI11" i="3"/>
  <c r="BI10" i="3"/>
  <c r="BI8" i="3"/>
  <c r="BI7" i="3"/>
  <c r="BI6" i="3"/>
  <c r="BI5" i="3"/>
  <c r="BI4" i="3"/>
  <c r="BC5" i="3"/>
  <c r="BC6" i="3"/>
  <c r="BC7" i="3"/>
  <c r="BC8" i="3"/>
  <c r="BC10" i="3"/>
  <c r="BC11" i="3"/>
  <c r="BC12" i="3"/>
  <c r="BC14" i="3"/>
  <c r="BC15" i="3"/>
  <c r="BC16" i="3"/>
  <c r="BC17" i="3"/>
  <c r="BC18" i="3"/>
  <c r="BC19" i="3"/>
  <c r="BC20" i="3"/>
  <c r="BC21" i="3"/>
  <c r="BC22" i="3"/>
  <c r="BC23" i="3"/>
  <c r="BC24" i="3"/>
  <c r="BC25" i="3"/>
  <c r="BC26" i="3"/>
  <c r="BC27" i="3"/>
  <c r="BC28" i="3"/>
  <c r="BC4" i="3"/>
  <c r="AH28" i="3"/>
  <c r="AH27" i="3"/>
  <c r="AH26" i="3"/>
  <c r="AH25" i="3"/>
  <c r="AH24" i="3"/>
  <c r="AH23" i="3"/>
  <c r="AH22" i="3"/>
  <c r="AH21" i="3"/>
  <c r="AH20" i="3"/>
  <c r="AH19" i="3"/>
  <c r="AH18" i="3"/>
  <c r="AH17" i="3"/>
  <c r="AH16" i="3"/>
  <c r="AH15" i="3"/>
  <c r="AH14" i="3"/>
  <c r="AH13" i="3"/>
  <c r="AH12" i="3"/>
  <c r="AH11" i="3"/>
  <c r="AH10" i="3"/>
  <c r="AH8" i="3"/>
  <c r="AH7" i="3"/>
  <c r="AH6" i="3"/>
  <c r="AH5" i="3"/>
  <c r="AH4" i="3"/>
  <c r="AX28" i="3"/>
  <c r="AX27" i="3"/>
  <c r="AX26" i="3"/>
  <c r="AX25" i="3"/>
  <c r="AX24" i="3"/>
  <c r="AX23" i="3"/>
  <c r="AX22" i="3"/>
  <c r="AX21" i="3"/>
  <c r="AX20" i="3"/>
  <c r="AX19" i="3"/>
  <c r="AX18" i="3"/>
  <c r="BI17" i="3"/>
  <c r="AX16" i="3"/>
  <c r="AX15" i="3"/>
  <c r="AX14" i="3"/>
  <c r="AX13" i="3"/>
  <c r="AX12" i="3"/>
  <c r="AX11" i="3"/>
  <c r="AX10" i="3"/>
  <c r="AX8" i="3"/>
  <c r="AX7" i="3"/>
  <c r="AX6" i="3"/>
  <c r="AX5" i="3"/>
  <c r="AX4" i="3"/>
  <c r="AV23" i="5" l="1"/>
  <c r="AV14" i="5"/>
  <c r="AV17" i="5"/>
  <c r="AV27" i="5"/>
  <c r="AV26" i="5"/>
  <c r="AV20" i="5"/>
  <c r="AV15" i="5"/>
  <c r="AV16" i="5"/>
  <c r="AV28" i="5"/>
  <c r="AV19" i="5"/>
  <c r="AV7" i="5"/>
  <c r="AV21" i="5"/>
  <c r="AV8" i="5"/>
  <c r="AV10" i="5"/>
  <c r="AV22" i="5"/>
  <c r="AV31" i="5"/>
  <c r="AV29" i="5"/>
  <c r="AS27" i="3"/>
  <c r="AS26" i="3"/>
  <c r="AS25" i="3"/>
  <c r="AS24" i="3"/>
  <c r="AS23" i="3"/>
  <c r="AS22" i="3"/>
  <c r="AS21" i="3"/>
  <c r="AS20" i="3"/>
  <c r="AS19" i="3"/>
  <c r="AS18" i="3"/>
  <c r="AS17" i="3"/>
  <c r="AS16" i="3"/>
  <c r="AS15" i="3"/>
  <c r="AS14" i="3"/>
  <c r="AS13" i="3"/>
  <c r="AS12" i="3"/>
  <c r="AS11" i="3"/>
  <c r="AS10" i="3"/>
  <c r="AS8" i="3"/>
  <c r="AS7" i="3"/>
  <c r="AS6" i="3"/>
  <c r="AS5" i="3"/>
  <c r="AS4" i="3"/>
  <c r="AC5" i="3"/>
  <c r="AC6" i="3"/>
  <c r="AC7" i="3"/>
  <c r="AC8" i="3"/>
  <c r="AC10" i="3"/>
  <c r="AC11" i="3"/>
  <c r="AC12" i="3"/>
  <c r="AC13" i="3"/>
  <c r="AC14" i="3"/>
  <c r="AC16" i="3"/>
  <c r="AC17" i="3"/>
  <c r="AC18" i="3"/>
  <c r="AC19" i="3"/>
  <c r="AC20" i="3"/>
  <c r="AC21" i="3"/>
  <c r="AC22" i="3"/>
  <c r="AC23" i="3"/>
  <c r="AC24" i="3"/>
  <c r="AC25" i="3"/>
  <c r="AC26" i="3"/>
  <c r="AC27" i="3"/>
  <c r="AC28" i="3"/>
  <c r="AC4" i="3"/>
  <c r="AE8" i="5"/>
  <c r="AE10" i="5"/>
  <c r="AE11" i="5"/>
  <c r="AE12" i="5"/>
  <c r="AE13" i="5"/>
  <c r="AE14" i="5"/>
  <c r="AE15" i="5"/>
  <c r="AE16" i="5"/>
  <c r="AE17" i="5"/>
  <c r="AE18" i="5"/>
  <c r="AE19" i="5"/>
  <c r="AE20" i="5"/>
  <c r="AE21" i="5"/>
  <c r="AE22" i="5"/>
  <c r="AE23" i="5"/>
  <c r="AE24" i="5"/>
  <c r="AE25" i="5"/>
  <c r="AE26" i="5"/>
  <c r="AE27" i="5"/>
  <c r="AE28" i="5"/>
  <c r="AE29" i="5"/>
  <c r="AE31" i="5"/>
  <c r="AE7" i="5"/>
  <c r="I7" i="5"/>
  <c r="J7" i="5"/>
  <c r="I8" i="5"/>
  <c r="J8" i="5"/>
  <c r="I10" i="5"/>
  <c r="J10" i="5"/>
  <c r="I11" i="5"/>
  <c r="J11" i="5"/>
  <c r="I12" i="5"/>
  <c r="J12" i="5"/>
  <c r="I13" i="5"/>
  <c r="J13" i="5"/>
  <c r="I14" i="5"/>
  <c r="J14" i="5"/>
  <c r="I15" i="5"/>
  <c r="J15" i="5"/>
  <c r="I16" i="5"/>
  <c r="J16" i="5"/>
  <c r="I17" i="5"/>
  <c r="J17" i="5"/>
  <c r="I18" i="5"/>
  <c r="J18" i="5"/>
  <c r="I19" i="5"/>
  <c r="J19" i="5"/>
  <c r="I20" i="5"/>
  <c r="J20" i="5"/>
  <c r="I21" i="5"/>
  <c r="J21" i="5"/>
  <c r="I22" i="5"/>
  <c r="J22" i="5"/>
  <c r="I23" i="5"/>
  <c r="J23" i="5"/>
  <c r="I24" i="5"/>
  <c r="J24" i="5"/>
  <c r="I25" i="5"/>
  <c r="J25" i="5"/>
  <c r="I26" i="5"/>
  <c r="J26" i="5"/>
  <c r="I27" i="5"/>
  <c r="J27" i="5"/>
  <c r="I28" i="5"/>
  <c r="J28" i="5"/>
  <c r="I29" i="5"/>
  <c r="J29" i="5"/>
  <c r="J30" i="5"/>
  <c r="I31" i="5"/>
  <c r="J31" i="5"/>
  <c r="H8" i="5"/>
  <c r="H10" i="5"/>
  <c r="H11" i="5"/>
  <c r="H12" i="5"/>
  <c r="H13" i="5"/>
  <c r="H14" i="5"/>
  <c r="H15" i="5"/>
  <c r="H16" i="5"/>
  <c r="H17" i="5"/>
  <c r="H18" i="5"/>
  <c r="H19" i="5"/>
  <c r="H20" i="5"/>
  <c r="H21" i="5"/>
  <c r="H22" i="5"/>
  <c r="H23" i="5"/>
  <c r="H24" i="5"/>
  <c r="H25" i="5"/>
  <c r="H26" i="5"/>
  <c r="H27" i="5"/>
  <c r="H28" i="5"/>
  <c r="H29" i="5"/>
  <c r="H30" i="5"/>
  <c r="H31" i="5"/>
  <c r="H7" i="5"/>
  <c r="AW7" i="5" l="1"/>
  <c r="AV32" i="5"/>
  <c r="J32" i="5"/>
  <c r="I32" i="5"/>
  <c r="H32" i="5"/>
  <c r="AF8" i="5"/>
  <c r="AF10" i="5"/>
  <c r="AF11" i="5"/>
  <c r="AF12" i="5"/>
  <c r="AF13" i="5"/>
  <c r="AF14" i="5"/>
  <c r="AF15" i="5"/>
  <c r="AF16" i="5"/>
  <c r="AF18" i="5"/>
  <c r="AF19" i="5"/>
  <c r="AF20" i="5"/>
  <c r="AF21" i="5"/>
  <c r="AF22" i="5"/>
  <c r="AF23" i="5"/>
  <c r="AF24" i="5"/>
  <c r="AF25" i="5"/>
  <c r="AF26" i="5"/>
  <c r="AF27" i="5"/>
  <c r="AF28" i="5"/>
  <c r="AF29" i="5"/>
  <c r="BU28" i="3"/>
  <c r="AF7" i="5"/>
  <c r="BE15" i="3"/>
  <c r="BE28" i="3"/>
  <c r="BE26" i="3"/>
  <c r="BE25" i="3"/>
  <c r="BE24" i="3"/>
  <c r="BE23" i="3"/>
  <c r="BE22" i="3"/>
  <c r="BE21" i="3"/>
  <c r="BE20" i="3"/>
  <c r="BE19" i="3"/>
  <c r="BE18" i="3"/>
  <c r="BE17" i="3"/>
  <c r="BE16" i="3"/>
  <c r="BE14" i="3"/>
  <c r="BE13" i="3"/>
  <c r="BE12" i="3"/>
  <c r="BE11" i="3"/>
  <c r="BE10" i="3"/>
  <c r="BE8" i="3"/>
  <c r="BE7" i="3"/>
  <c r="BE6" i="3"/>
  <c r="BE5" i="3"/>
  <c r="BE4" i="3"/>
  <c r="AO6" i="3"/>
  <c r="AO7" i="3"/>
  <c r="AO8" i="3"/>
  <c r="AO10" i="3"/>
  <c r="AO11" i="3"/>
  <c r="AO12" i="3"/>
  <c r="AO13" i="3"/>
  <c r="AO14" i="3"/>
  <c r="AO16" i="3"/>
  <c r="AO17" i="3"/>
  <c r="AO18" i="3"/>
  <c r="AO19" i="3"/>
  <c r="AO20" i="3"/>
  <c r="AO21" i="3"/>
  <c r="AO22" i="3"/>
  <c r="AO23" i="3"/>
  <c r="AO24" i="3"/>
  <c r="AO25" i="3"/>
  <c r="AO26" i="3"/>
  <c r="AO27" i="3"/>
  <c r="AO28" i="3"/>
  <c r="AO5" i="3"/>
  <c r="AO4" i="3"/>
  <c r="P19" i="5" l="1"/>
  <c r="P19" i="7"/>
  <c r="P17" i="5"/>
  <c r="P17" i="7"/>
  <c r="X12" i="5"/>
  <c r="X25" i="5"/>
  <c r="P8" i="5"/>
  <c r="P8" i="7"/>
  <c r="P16" i="5"/>
  <c r="P16" i="7"/>
  <c r="X13" i="5"/>
  <c r="X26" i="5"/>
  <c r="X14" i="5"/>
  <c r="X27" i="5"/>
  <c r="P27" i="5"/>
  <c r="P27" i="7"/>
  <c r="X28" i="5"/>
  <c r="P20" i="5"/>
  <c r="P20" i="7"/>
  <c r="P30" i="5"/>
  <c r="P30" i="7"/>
  <c r="P26" i="5"/>
  <c r="P26" i="7"/>
  <c r="P13" i="5"/>
  <c r="P13" i="7"/>
  <c r="X16" i="5"/>
  <c r="X29" i="5"/>
  <c r="X11" i="5"/>
  <c r="P15" i="5"/>
  <c r="P15" i="7"/>
  <c r="P25" i="5"/>
  <c r="P25" i="7"/>
  <c r="P12" i="5"/>
  <c r="P11" i="7"/>
  <c r="X17" i="5"/>
  <c r="X31" i="5"/>
  <c r="X10" i="5"/>
  <c r="X18" i="5"/>
  <c r="P31" i="5"/>
  <c r="P31" i="7"/>
  <c r="P29" i="5"/>
  <c r="P29" i="7"/>
  <c r="P14" i="5"/>
  <c r="P14" i="7"/>
  <c r="P11" i="5"/>
  <c r="P32" i="5" s="1"/>
  <c r="P10" i="7"/>
  <c r="P10" i="5"/>
  <c r="P9" i="7"/>
  <c r="X20" i="5"/>
  <c r="P7" i="5"/>
  <c r="P7" i="7"/>
  <c r="P28" i="5"/>
  <c r="P28" i="7"/>
  <c r="P24" i="5"/>
  <c r="P24" i="7"/>
  <c r="X19" i="5"/>
  <c r="P23" i="5"/>
  <c r="P23" i="7"/>
  <c r="P22" i="5"/>
  <c r="P22" i="7"/>
  <c r="X7" i="5"/>
  <c r="X21" i="5"/>
  <c r="AF31" i="5"/>
  <c r="AF32" i="5" s="1"/>
  <c r="AF32" i="7"/>
  <c r="P21" i="5"/>
  <c r="P21" i="7"/>
  <c r="X8" i="5"/>
  <c r="X22" i="5"/>
  <c r="X24" i="5"/>
  <c r="X23" i="5"/>
  <c r="X15" i="5"/>
  <c r="Q21" i="5"/>
  <c r="R21" i="5"/>
  <c r="T21" i="5"/>
  <c r="R7" i="5"/>
  <c r="R8" i="5"/>
  <c r="R10" i="5"/>
  <c r="R11" i="5"/>
  <c r="R12" i="5"/>
  <c r="R13" i="5"/>
  <c r="R14" i="5"/>
  <c r="R15" i="5"/>
  <c r="X32" i="7" l="1"/>
  <c r="P32" i="7"/>
  <c r="U21" i="5"/>
  <c r="S21" i="5"/>
  <c r="X32" i="5"/>
  <c r="AJ8" i="5"/>
  <c r="AJ10" i="5"/>
  <c r="AJ11" i="5"/>
  <c r="AJ12" i="5"/>
  <c r="AJ13" i="5"/>
  <c r="AJ14" i="5"/>
  <c r="AJ15" i="5"/>
  <c r="AJ16" i="5"/>
  <c r="AJ18" i="5"/>
  <c r="AJ19" i="5"/>
  <c r="AJ21" i="5"/>
  <c r="AJ22" i="5"/>
  <c r="AJ23" i="5"/>
  <c r="AJ24" i="5"/>
  <c r="AJ25" i="5"/>
  <c r="AJ26" i="5"/>
  <c r="AJ27" i="5"/>
  <c r="AJ28" i="5"/>
  <c r="AJ29" i="5"/>
  <c r="AJ31" i="5"/>
  <c r="AJ7" i="5"/>
  <c r="AH8" i="5"/>
  <c r="AH10" i="5"/>
  <c r="AH11" i="5"/>
  <c r="AH12" i="5"/>
  <c r="AH13" i="5"/>
  <c r="AH14" i="5"/>
  <c r="AH15" i="5"/>
  <c r="AH16" i="5"/>
  <c r="AH18" i="5"/>
  <c r="AH19" i="5"/>
  <c r="AH21" i="5"/>
  <c r="AH22" i="5"/>
  <c r="AH23" i="5"/>
  <c r="AH24" i="5"/>
  <c r="AH25" i="5"/>
  <c r="AH26" i="5"/>
  <c r="AH27" i="5"/>
  <c r="AH28" i="5"/>
  <c r="AH29" i="5"/>
  <c r="AH31" i="5"/>
  <c r="AH7" i="5"/>
  <c r="AG8" i="5"/>
  <c r="AG10" i="5"/>
  <c r="AG11" i="5"/>
  <c r="AG12" i="5"/>
  <c r="AG13" i="5"/>
  <c r="AG14" i="5"/>
  <c r="AG15" i="5"/>
  <c r="AG16" i="5"/>
  <c r="AG18" i="5"/>
  <c r="AG19" i="5"/>
  <c r="AG21" i="5"/>
  <c r="AG22" i="5"/>
  <c r="AG23" i="5"/>
  <c r="AG24" i="5"/>
  <c r="AG25" i="5"/>
  <c r="AG26" i="5"/>
  <c r="AG27" i="5"/>
  <c r="AG28" i="5"/>
  <c r="AG29" i="5"/>
  <c r="AG31" i="5"/>
  <c r="AG7" i="5"/>
  <c r="AI11" i="5" l="1"/>
  <c r="AI14" i="5"/>
  <c r="AI12" i="5"/>
  <c r="AI22" i="5"/>
  <c r="AI10" i="5"/>
  <c r="AI21" i="5"/>
  <c r="AI29" i="5"/>
  <c r="AI25" i="5"/>
  <c r="AI8" i="5"/>
  <c r="AI15" i="5"/>
  <c r="AI26" i="5"/>
  <c r="AI7" i="5"/>
  <c r="AI13" i="5"/>
  <c r="AI31" i="5"/>
  <c r="AI28" i="5"/>
  <c r="AI27" i="5"/>
  <c r="AI24" i="5"/>
  <c r="AI23" i="5"/>
  <c r="AK11" i="5"/>
  <c r="AK8" i="5"/>
  <c r="AK10" i="5"/>
  <c r="AK24" i="5"/>
  <c r="AK25" i="5"/>
  <c r="AK31" i="5"/>
  <c r="AK23" i="5"/>
  <c r="AK15" i="5"/>
  <c r="AK22" i="5"/>
  <c r="AK14" i="5"/>
  <c r="AK7" i="5"/>
  <c r="AK29" i="5"/>
  <c r="AK21" i="5"/>
  <c r="AK13" i="5"/>
  <c r="AK27" i="5"/>
  <c r="AK26" i="5"/>
  <c r="AK28" i="5"/>
  <c r="AK20" i="5"/>
  <c r="AK12" i="5"/>
  <c r="AK19" i="5"/>
  <c r="AI19" i="5"/>
  <c r="AK18" i="5"/>
  <c r="AI18" i="5"/>
  <c r="AK16" i="5"/>
  <c r="AI16" i="5"/>
  <c r="D8" i="5"/>
  <c r="E8" i="5"/>
  <c r="F8" i="5"/>
  <c r="G8" i="5"/>
  <c r="D10" i="5"/>
  <c r="E10" i="5"/>
  <c r="F10" i="5"/>
  <c r="G10" i="5"/>
  <c r="D11" i="5"/>
  <c r="E11" i="5"/>
  <c r="F11" i="5"/>
  <c r="G11" i="5"/>
  <c r="D12" i="5"/>
  <c r="E12" i="5"/>
  <c r="F12" i="5"/>
  <c r="G12" i="5"/>
  <c r="D13" i="5"/>
  <c r="E13" i="5"/>
  <c r="F13" i="5"/>
  <c r="G13" i="5"/>
  <c r="D14" i="5"/>
  <c r="E14" i="5"/>
  <c r="F14" i="5"/>
  <c r="G14" i="5"/>
  <c r="D15" i="5"/>
  <c r="F15" i="5"/>
  <c r="G15" i="5"/>
  <c r="D16" i="5"/>
  <c r="E16" i="5"/>
  <c r="F16" i="5"/>
  <c r="G16" i="5"/>
  <c r="D17" i="5"/>
  <c r="E17" i="5"/>
  <c r="F17" i="5"/>
  <c r="G17" i="5"/>
  <c r="D18" i="5"/>
  <c r="E18" i="5"/>
  <c r="F18" i="5"/>
  <c r="G18" i="5"/>
  <c r="D19" i="5"/>
  <c r="E19" i="5"/>
  <c r="F19" i="5"/>
  <c r="G19" i="5"/>
  <c r="D20" i="5"/>
  <c r="E20" i="5"/>
  <c r="F20" i="5"/>
  <c r="G20" i="5"/>
  <c r="D21" i="5"/>
  <c r="E21" i="5"/>
  <c r="F21" i="5"/>
  <c r="G21" i="5"/>
  <c r="D22" i="5"/>
  <c r="E22" i="5"/>
  <c r="F22" i="5"/>
  <c r="G22" i="5"/>
  <c r="D23" i="5"/>
  <c r="E23" i="5"/>
  <c r="F23" i="5"/>
  <c r="G23" i="5"/>
  <c r="D24" i="5"/>
  <c r="E24" i="5"/>
  <c r="F24" i="5"/>
  <c r="G24" i="5"/>
  <c r="D25" i="5"/>
  <c r="E25" i="5"/>
  <c r="F25" i="5"/>
  <c r="G25" i="5"/>
  <c r="D26" i="5"/>
  <c r="E26" i="5"/>
  <c r="F26" i="5"/>
  <c r="G26" i="5"/>
  <c r="D27" i="5"/>
  <c r="E27" i="5"/>
  <c r="F27" i="5"/>
  <c r="G27" i="5"/>
  <c r="G28" i="5"/>
  <c r="D29" i="5"/>
  <c r="E29" i="5"/>
  <c r="F29" i="5"/>
  <c r="G29" i="5"/>
  <c r="D30" i="5"/>
  <c r="E30" i="5"/>
  <c r="F30" i="5"/>
  <c r="G30" i="5"/>
  <c r="D31" i="5"/>
  <c r="E31" i="5"/>
  <c r="F31" i="5"/>
  <c r="G31" i="5"/>
  <c r="D7" i="5"/>
  <c r="E7" i="5"/>
  <c r="F7" i="5"/>
  <c r="G7" i="5"/>
  <c r="AI32" i="5" l="1"/>
  <c r="E32" i="5"/>
  <c r="D32" i="5"/>
  <c r="F32" i="5"/>
  <c r="AJ32" i="5"/>
  <c r="AG32" i="5"/>
  <c r="AM7" i="5" l="1"/>
  <c r="AL32" i="5"/>
  <c r="AH32" i="5"/>
  <c r="AK32" i="5" s="1"/>
  <c r="K7" i="5" l="1"/>
  <c r="Y8" i="5" l="1"/>
  <c r="Z8" i="5"/>
  <c r="AB8" i="5"/>
  <c r="Y10" i="5"/>
  <c r="Z10" i="5"/>
  <c r="AB10" i="5"/>
  <c r="Y11" i="5"/>
  <c r="Z11" i="5"/>
  <c r="AB11" i="5"/>
  <c r="Y12" i="5"/>
  <c r="Z12" i="5"/>
  <c r="AB12" i="5"/>
  <c r="Y13" i="5"/>
  <c r="Z13" i="5"/>
  <c r="AB13" i="5"/>
  <c r="AC13" i="5" s="1"/>
  <c r="Y14" i="5"/>
  <c r="Z14" i="5"/>
  <c r="AB14" i="5"/>
  <c r="Y15" i="5"/>
  <c r="Z15" i="5"/>
  <c r="AB15" i="5"/>
  <c r="Y16" i="5"/>
  <c r="Z16" i="5"/>
  <c r="AB16" i="5"/>
  <c r="Y17" i="5"/>
  <c r="Z17" i="5"/>
  <c r="AB17" i="5"/>
  <c r="Y18" i="5"/>
  <c r="Z18" i="5"/>
  <c r="AB18" i="5"/>
  <c r="Y19" i="5"/>
  <c r="Z19" i="5"/>
  <c r="AB19" i="5"/>
  <c r="Y20" i="5"/>
  <c r="Z20" i="5"/>
  <c r="AB20" i="5"/>
  <c r="Y21" i="5"/>
  <c r="Z21" i="5"/>
  <c r="AB21" i="5"/>
  <c r="Y22" i="5"/>
  <c r="Z22" i="5"/>
  <c r="AB22" i="5"/>
  <c r="Y23" i="5"/>
  <c r="Z23" i="5"/>
  <c r="AB23" i="5"/>
  <c r="Y24" i="5"/>
  <c r="Z24" i="5"/>
  <c r="AB24" i="5"/>
  <c r="Y25" i="5"/>
  <c r="Z25" i="5"/>
  <c r="AB25" i="5"/>
  <c r="Y26" i="5"/>
  <c r="Z26" i="5"/>
  <c r="AB26" i="5"/>
  <c r="Y27" i="5"/>
  <c r="Z27" i="5"/>
  <c r="AB27" i="5"/>
  <c r="Y28" i="5"/>
  <c r="Z28" i="5"/>
  <c r="AB28" i="5"/>
  <c r="Y29" i="5"/>
  <c r="Z29" i="5"/>
  <c r="AB29" i="5"/>
  <c r="Y31" i="5"/>
  <c r="Z31" i="5"/>
  <c r="AB31" i="5"/>
  <c r="AB7" i="5"/>
  <c r="Z7" i="5"/>
  <c r="Y7" i="5"/>
  <c r="Q8" i="5"/>
  <c r="S8" i="5" s="1"/>
  <c r="T8" i="5"/>
  <c r="U8" i="5" s="1"/>
  <c r="Q10" i="5"/>
  <c r="S10" i="5" s="1"/>
  <c r="T10" i="5"/>
  <c r="U10" i="5" s="1"/>
  <c r="Q11" i="5"/>
  <c r="S11" i="5" s="1"/>
  <c r="T11" i="5"/>
  <c r="U11" i="5" s="1"/>
  <c r="Q12" i="5"/>
  <c r="S12" i="5" s="1"/>
  <c r="T12" i="5"/>
  <c r="U12" i="5" s="1"/>
  <c r="Q13" i="5"/>
  <c r="S13" i="5" s="1"/>
  <c r="T13" i="5"/>
  <c r="U13" i="5" s="1"/>
  <c r="AX13" i="5" s="1"/>
  <c r="Q14" i="5"/>
  <c r="S14" i="5" s="1"/>
  <c r="T14" i="5"/>
  <c r="U14" i="5" s="1"/>
  <c r="Q15" i="5"/>
  <c r="S15" i="5" s="1"/>
  <c r="T15" i="5"/>
  <c r="U15" i="5" s="1"/>
  <c r="Q16" i="5"/>
  <c r="R16" i="5"/>
  <c r="T16" i="5"/>
  <c r="Q17" i="5"/>
  <c r="R17" i="5"/>
  <c r="T17" i="5"/>
  <c r="Q19" i="5"/>
  <c r="R19" i="5"/>
  <c r="T19" i="5"/>
  <c r="Q20" i="5"/>
  <c r="R20" i="5"/>
  <c r="T20" i="5"/>
  <c r="Q22" i="5"/>
  <c r="R22" i="5"/>
  <c r="T22" i="5"/>
  <c r="Q23" i="5"/>
  <c r="R23" i="5"/>
  <c r="T23" i="5"/>
  <c r="Q24" i="5"/>
  <c r="R24" i="5"/>
  <c r="T24" i="5"/>
  <c r="Q25" i="5"/>
  <c r="R25" i="5"/>
  <c r="T25" i="5"/>
  <c r="Q26" i="5"/>
  <c r="R26" i="5"/>
  <c r="T26" i="5"/>
  <c r="Q27" i="5"/>
  <c r="R27" i="5"/>
  <c r="T27" i="5"/>
  <c r="Q28" i="5"/>
  <c r="R28" i="5"/>
  <c r="T28" i="5"/>
  <c r="Q29" i="5"/>
  <c r="R29" i="5"/>
  <c r="T29" i="5"/>
  <c r="Q30" i="5"/>
  <c r="R30" i="5"/>
  <c r="T30" i="5"/>
  <c r="Q31" i="5"/>
  <c r="R31" i="5"/>
  <c r="T31" i="5"/>
  <c r="T7" i="5"/>
  <c r="U7" i="5" s="1"/>
  <c r="Q7" i="5"/>
  <c r="S7" i="5" s="1"/>
  <c r="O10" i="5"/>
  <c r="X5" i="3"/>
  <c r="X6" i="3"/>
  <c r="X7" i="3"/>
  <c r="X8" i="3"/>
  <c r="X10" i="3"/>
  <c r="X11" i="3"/>
  <c r="X12" i="3"/>
  <c r="X13" i="3"/>
  <c r="X14" i="3"/>
  <c r="X15" i="3"/>
  <c r="X16" i="3"/>
  <c r="X17" i="3"/>
  <c r="X18" i="3"/>
  <c r="X19" i="3"/>
  <c r="X20" i="3"/>
  <c r="X21" i="3"/>
  <c r="X22" i="3"/>
  <c r="X23" i="3"/>
  <c r="X24" i="3"/>
  <c r="X25" i="3"/>
  <c r="X26" i="3"/>
  <c r="X27" i="3"/>
  <c r="X28" i="3"/>
  <c r="N5" i="3"/>
  <c r="N6" i="3"/>
  <c r="N7" i="3"/>
  <c r="N8" i="3"/>
  <c r="N10" i="3"/>
  <c r="N11" i="3"/>
  <c r="N12" i="3"/>
  <c r="S5" i="3"/>
  <c r="S6" i="3"/>
  <c r="S7" i="3"/>
  <c r="S8" i="3"/>
  <c r="S10" i="3"/>
  <c r="S11" i="3"/>
  <c r="S12" i="3"/>
  <c r="S13" i="3"/>
  <c r="S14" i="3"/>
  <c r="S15" i="3"/>
  <c r="S16" i="3"/>
  <c r="S17" i="3"/>
  <c r="S18" i="3"/>
  <c r="S19" i="3"/>
  <c r="S20" i="3"/>
  <c r="S21" i="3"/>
  <c r="S22" i="3"/>
  <c r="S23" i="3"/>
  <c r="S24" i="3"/>
  <c r="S25" i="3"/>
  <c r="S26" i="3"/>
  <c r="S27" i="3"/>
  <c r="S28" i="3"/>
  <c r="N13" i="3"/>
  <c r="N14" i="3"/>
  <c r="N15" i="3"/>
  <c r="N16" i="3"/>
  <c r="N17" i="3"/>
  <c r="N18" i="3"/>
  <c r="N19" i="3"/>
  <c r="N20" i="3"/>
  <c r="N21" i="3"/>
  <c r="N22" i="3"/>
  <c r="N23" i="3"/>
  <c r="N24" i="3"/>
  <c r="N25" i="3"/>
  <c r="N26" i="3"/>
  <c r="N27" i="3"/>
  <c r="N28" i="3"/>
  <c r="X4" i="3"/>
  <c r="S4" i="3"/>
  <c r="N4" i="3"/>
  <c r="U28" i="5" l="1"/>
  <c r="U19" i="5"/>
  <c r="U23" i="5"/>
  <c r="AC26" i="5"/>
  <c r="AC21" i="5"/>
  <c r="AX21" i="5" s="1"/>
  <c r="AA19" i="5"/>
  <c r="S29" i="5"/>
  <c r="AA14" i="5"/>
  <c r="U30" i="5"/>
  <c r="AX30" i="5" s="1"/>
  <c r="U22" i="5"/>
  <c r="AC25" i="5"/>
  <c r="AC15" i="5"/>
  <c r="AX15" i="5" s="1"/>
  <c r="S20" i="5"/>
  <c r="S30" i="5"/>
  <c r="S22" i="5"/>
  <c r="AA25" i="5"/>
  <c r="AC17" i="5"/>
  <c r="AA15" i="5"/>
  <c r="AC8" i="5"/>
  <c r="AX8" i="5" s="1"/>
  <c r="U25" i="5"/>
  <c r="AC18" i="5"/>
  <c r="AX18" i="5" s="1"/>
  <c r="U24" i="5"/>
  <c r="AX24" i="5" s="1"/>
  <c r="AC27" i="5"/>
  <c r="AC28" i="5"/>
  <c r="AX28" i="5" s="1"/>
  <c r="AA24" i="5"/>
  <c r="AC23" i="5"/>
  <c r="S24" i="5"/>
  <c r="AA27" i="5"/>
  <c r="AA17" i="5"/>
  <c r="AA8" i="5"/>
  <c r="AA29" i="5"/>
  <c r="AA11" i="5"/>
  <c r="S23" i="5"/>
  <c r="AA26" i="5"/>
  <c r="AA21" i="5"/>
  <c r="S31" i="5"/>
  <c r="S28" i="5"/>
  <c r="S19" i="5"/>
  <c r="AA23" i="5"/>
  <c r="AA13" i="5"/>
  <c r="U27" i="5"/>
  <c r="S25" i="5"/>
  <c r="AC31" i="5"/>
  <c r="AA28" i="5"/>
  <c r="AC22" i="5"/>
  <c r="AA18" i="5"/>
  <c r="S26" i="5"/>
  <c r="U29" i="5"/>
  <c r="S27" i="5"/>
  <c r="U20" i="5"/>
  <c r="AA31" i="5"/>
  <c r="AC24" i="5"/>
  <c r="AA22" i="5"/>
  <c r="AC19" i="5"/>
  <c r="AC14" i="5"/>
  <c r="AX14" i="5" s="1"/>
  <c r="U31" i="5"/>
  <c r="U26" i="5"/>
  <c r="AX26" i="5" s="1"/>
  <c r="AC29" i="5"/>
  <c r="AC11" i="5"/>
  <c r="AX11" i="5" s="1"/>
  <c r="AC20" i="5"/>
  <c r="AA20" i="5"/>
  <c r="S17" i="5"/>
  <c r="U17" i="5"/>
  <c r="AA16" i="5"/>
  <c r="AC16" i="5"/>
  <c r="S16" i="5"/>
  <c r="U16" i="5"/>
  <c r="AC12" i="5"/>
  <c r="AX12" i="5" s="1"/>
  <c r="AA12" i="5"/>
  <c r="W19" i="5"/>
  <c r="W27" i="5"/>
  <c r="W21" i="5"/>
  <c r="W8" i="5"/>
  <c r="W11" i="5"/>
  <c r="W20" i="5"/>
  <c r="W28" i="5"/>
  <c r="W24" i="5"/>
  <c r="W13" i="5"/>
  <c r="W22" i="5"/>
  <c r="W15" i="5"/>
  <c r="W14" i="5"/>
  <c r="W23" i="5"/>
  <c r="W31" i="5"/>
  <c r="W16" i="5"/>
  <c r="W25" i="5"/>
  <c r="W10" i="5"/>
  <c r="W29" i="5"/>
  <c r="W17" i="5"/>
  <c r="W26" i="5"/>
  <c r="W7" i="5"/>
  <c r="W12" i="5"/>
  <c r="W30" i="5"/>
  <c r="AA7" i="5"/>
  <c r="AC7" i="5"/>
  <c r="AX7" i="5" s="1"/>
  <c r="AA10" i="5"/>
  <c r="AC10" i="5"/>
  <c r="AX10" i="5" s="1"/>
  <c r="AD32" i="5"/>
  <c r="A8" i="5"/>
  <c r="B8" i="5"/>
  <c r="C8" i="5"/>
  <c r="A10" i="5"/>
  <c r="B10" i="5"/>
  <c r="C10" i="5"/>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C7" i="5"/>
  <c r="B7" i="5"/>
  <c r="A7" i="5"/>
  <c r="AX31" i="5" l="1"/>
  <c r="AX25" i="5"/>
  <c r="AX27" i="5"/>
  <c r="AX20" i="5"/>
  <c r="AX19" i="5"/>
  <c r="AX22" i="5"/>
  <c r="AX23" i="5"/>
  <c r="AX17" i="5"/>
  <c r="AX29" i="5"/>
  <c r="AX16" i="5"/>
  <c r="S32" i="5"/>
  <c r="AA32" i="5"/>
  <c r="AW27" i="5"/>
  <c r="AW20" i="5"/>
  <c r="AW22" i="5"/>
  <c r="AW17" i="5"/>
  <c r="AW26" i="5"/>
  <c r="AW12" i="5"/>
  <c r="AW18" i="5"/>
  <c r="AW30" i="5"/>
  <c r="AW23" i="5"/>
  <c r="AW8" i="5"/>
  <c r="AW14" i="5"/>
  <c r="AW29" i="5"/>
  <c r="AW11" i="5"/>
  <c r="AW25" i="5"/>
  <c r="AW19" i="5"/>
  <c r="AW13" i="5"/>
  <c r="AW21" i="5"/>
  <c r="AW31" i="5"/>
  <c r="AW15" i="5"/>
  <c r="AW16" i="5"/>
  <c r="AW24" i="5"/>
  <c r="AW10" i="5"/>
  <c r="AW28" i="5"/>
  <c r="V32" i="5"/>
  <c r="AX32" i="5" l="1"/>
  <c r="T32" i="5"/>
  <c r="Q32" i="5"/>
  <c r="R32" i="5"/>
  <c r="K8" i="5"/>
  <c r="L8" i="5"/>
  <c r="M8" i="5"/>
  <c r="O8" i="5"/>
  <c r="K10" i="5"/>
  <c r="L10" i="5"/>
  <c r="M10" i="5"/>
  <c r="K11" i="5"/>
  <c r="L11" i="5"/>
  <c r="M11" i="5"/>
  <c r="O11" i="5"/>
  <c r="K12" i="5"/>
  <c r="L12" i="5"/>
  <c r="M12" i="5"/>
  <c r="O12" i="5"/>
  <c r="K13" i="5"/>
  <c r="L13" i="5"/>
  <c r="M13" i="5"/>
  <c r="O13" i="5"/>
  <c r="K14" i="5"/>
  <c r="L14" i="5"/>
  <c r="M14" i="5"/>
  <c r="O14" i="5"/>
  <c r="K15" i="5"/>
  <c r="L15" i="5"/>
  <c r="M15" i="5"/>
  <c r="O15" i="5"/>
  <c r="K16" i="5"/>
  <c r="L16" i="5"/>
  <c r="M16" i="5"/>
  <c r="O16" i="5"/>
  <c r="K17" i="5"/>
  <c r="L17" i="5"/>
  <c r="M17" i="5"/>
  <c r="O17" i="5"/>
  <c r="K19" i="5"/>
  <c r="L19" i="5"/>
  <c r="M19" i="5"/>
  <c r="O19" i="5"/>
  <c r="K20" i="5"/>
  <c r="L20" i="5"/>
  <c r="M20" i="5"/>
  <c r="O20" i="5"/>
  <c r="K21" i="5"/>
  <c r="L21" i="5"/>
  <c r="M21" i="5"/>
  <c r="O21" i="5"/>
  <c r="K22" i="5"/>
  <c r="L22" i="5"/>
  <c r="M22" i="5"/>
  <c r="O22" i="5"/>
  <c r="K23" i="5"/>
  <c r="L23" i="5"/>
  <c r="M23" i="5"/>
  <c r="O23" i="5"/>
  <c r="K24" i="5"/>
  <c r="L24" i="5"/>
  <c r="M24" i="5"/>
  <c r="O24" i="5"/>
  <c r="K25" i="5"/>
  <c r="L25" i="5"/>
  <c r="M25" i="5"/>
  <c r="O25" i="5"/>
  <c r="K26" i="5"/>
  <c r="L26" i="5"/>
  <c r="M26" i="5"/>
  <c r="O26" i="5"/>
  <c r="K27" i="5"/>
  <c r="L27" i="5"/>
  <c r="M27" i="5"/>
  <c r="O27" i="5"/>
  <c r="K28" i="5"/>
  <c r="L28" i="5"/>
  <c r="M28" i="5"/>
  <c r="O28" i="5"/>
  <c r="K29" i="5"/>
  <c r="L29" i="5"/>
  <c r="M29" i="5"/>
  <c r="O29" i="5"/>
  <c r="K31" i="5"/>
  <c r="L31" i="5"/>
  <c r="M31" i="5"/>
  <c r="O31" i="5"/>
  <c r="O7" i="5"/>
  <c r="M7" i="5"/>
  <c r="L7" i="5"/>
  <c r="M32" i="5" l="1"/>
  <c r="O32" i="5"/>
  <c r="U32" i="5"/>
  <c r="K32" i="5"/>
  <c r="L32" i="5"/>
  <c r="N26" i="5"/>
  <c r="Y32" i="5"/>
  <c r="N14" i="5"/>
  <c r="N7" i="5"/>
  <c r="AB32" i="5"/>
  <c r="Z32" i="5"/>
  <c r="N25" i="5"/>
  <c r="N11" i="5"/>
  <c r="N12" i="5"/>
  <c r="N13" i="5"/>
  <c r="N17" i="5"/>
  <c r="N21" i="5"/>
  <c r="N8" i="5"/>
  <c r="N19" i="5"/>
  <c r="N27" i="5"/>
  <c r="N15" i="5"/>
  <c r="N28" i="5"/>
  <c r="N29" i="5"/>
  <c r="N24" i="5"/>
  <c r="N23" i="5"/>
  <c r="N10" i="5"/>
  <c r="N31" i="5"/>
  <c r="N22" i="5"/>
  <c r="N20" i="5"/>
  <c r="N16" i="5"/>
  <c r="AC32" i="5" l="1"/>
  <c r="N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W. Schuetz</author>
  </authors>
  <commentList>
    <comment ref="K6" authorId="0" shapeId="0" xr:uid="{19177317-C38A-4EC2-82D7-F9E6BC938BD8}">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L6" authorId="0" shapeId="0" xr:uid="{7096831C-B176-44F5-90EA-9F8ED46F60BA}">
      <text>
        <r>
          <rPr>
            <b/>
            <sz val="9"/>
            <color indexed="81"/>
            <rFont val="Tahoma"/>
            <family val="2"/>
          </rPr>
          <t>THIS IS A COUNT OF STUDENTS, IN THIS YEAR, WHO WERE ELLIGABLE AND TOOK THE POST WRITTEN TEST</t>
        </r>
      </text>
    </comment>
    <comment ref="M6" authorId="0" shapeId="0" xr:uid="{59CBF224-4648-43AC-B621-7DD8135A18D8}">
      <text>
        <r>
          <rPr>
            <b/>
            <sz val="9"/>
            <color indexed="81"/>
            <rFont val="Tahoma"/>
            <family val="2"/>
          </rPr>
          <t>OF THE STUDENTS WHO TOOK THE POST TEST, THIS IS A COUNT OF THOSE WHO PASSED.</t>
        </r>
      </text>
    </comment>
    <comment ref="N6" authorId="0" shapeId="0" xr:uid="{1398EADC-D356-480B-983C-FD2AB91469AE}">
      <text>
        <r>
          <rPr>
            <b/>
            <sz val="9"/>
            <color indexed="81"/>
            <rFont val="Tahoma"/>
            <family val="2"/>
          </rPr>
          <t>THIS PERCENTAGE IS BASED ON THE NUMBER OF STUDENTS WHO TOOK THE POST TEST VS. THE NUMBER OF STUDENTS WHO PASSED THE POST TEST, FOR CLASSES THAT STARTED IN THE IDENTIFIED YEAR.</t>
        </r>
      </text>
    </comment>
    <comment ref="O6" authorId="0" shapeId="0" xr:uid="{6DE34914-F893-44D2-B449-CF8F6396C44F}">
      <text>
        <r>
          <rPr>
            <b/>
            <sz val="9"/>
            <color indexed="81"/>
            <rFont val="Tahoma"/>
            <family val="2"/>
          </rPr>
          <t xml:space="preserve">THIS IS A MEAN  AVERAGE OF CLASS TEST SCORES FOR THE ENTIRE YEAR.
</t>
        </r>
      </text>
    </comment>
    <comment ref="Q6" authorId="0" shapeId="0" xr:uid="{FD2F64DB-3F42-4833-A020-5B8983E7DCFE}">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R6" authorId="0" shapeId="0" xr:uid="{39474D96-A761-4143-AC6C-8078492DB641}">
      <text>
        <r>
          <rPr>
            <b/>
            <sz val="9"/>
            <color indexed="81"/>
            <rFont val="Tahoma"/>
            <family val="2"/>
          </rPr>
          <t>THIS IS A COUNT OF STUDENTS, IN THIS YEAR, WHO WERE ELLIGABLE AND TOOK THE POST WRITTEN TEST. THIS INCLUDES STUDENTS WHO WERE ALREADY POST CERTIFIED AND DID NOT HAVE TO TAKE THE TEST..</t>
        </r>
      </text>
    </comment>
    <comment ref="T6" authorId="0" shapeId="0" xr:uid="{062BA578-0B26-4A6B-A24C-82F35790ECD7}">
      <text>
        <r>
          <rPr>
            <b/>
            <sz val="9"/>
            <color indexed="81"/>
            <rFont val="Tahoma"/>
            <family val="2"/>
          </rPr>
          <t>OF THE STUDENTS WHO TOOK THE POST TEST, THIS IS A COUNT OF THOSE WHO PASSED.</t>
        </r>
      </text>
    </comment>
    <comment ref="U6" authorId="0" shapeId="0" xr:uid="{F395E995-1E76-450D-9DFA-085751AF06C9}">
      <text>
        <r>
          <rPr>
            <b/>
            <sz val="9"/>
            <color indexed="81"/>
            <rFont val="Tahoma"/>
            <family val="2"/>
          </rPr>
          <t>THIS PERCENTAGE IS BASED ON THE NUMBER OF STUDENTS WHO TOOK THE POST TEST VS. THE NUMBER OF STUDENTS WHO PASSED THE POST TEST, FOR CLASSES THAT STARTED IN THE IDENTIFIED YEAR.</t>
        </r>
      </text>
    </comment>
    <comment ref="V6" authorId="0" shapeId="0" xr:uid="{87EC6241-5784-4ADC-9579-2D28CAFBA6A1}">
      <text>
        <r>
          <rPr>
            <b/>
            <sz val="9"/>
            <color indexed="81"/>
            <rFont val="Tahoma"/>
            <family val="2"/>
          </rPr>
          <t xml:space="preserve">THIS IS A MEAN  AVERAGE OF CLASS TEST SCORES FOR THE ENTIRE YEAR.
</t>
        </r>
      </text>
    </comment>
    <comment ref="Y6" authorId="0" shapeId="0" xr:uid="{9EAC6F7C-EDAA-44CF-A482-947C67F03CFB}">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Z6" authorId="0" shapeId="0" xr:uid="{0A716324-224F-42CC-8A30-AF2F96F1317D}">
      <text>
        <r>
          <rPr>
            <b/>
            <sz val="9"/>
            <color indexed="81"/>
            <rFont val="Tahoma"/>
            <family val="2"/>
          </rPr>
          <t>THIS IS A COUNT OF STUDENTS, IN THIS YEAR, WHO WERE ELLIGABLE AND TOOK THE POST WRITTEN TEST. THIS INCLUDES STUDENTS WHO WERE ALREADY POST CERTIFIED AND DID NOT HAVE TO TAKE THE TEST.</t>
        </r>
      </text>
    </comment>
    <comment ref="AB6" authorId="0" shapeId="0" xr:uid="{CA4C5FAF-B3F0-44C5-BE32-541A15480F3B}">
      <text>
        <r>
          <rPr>
            <b/>
            <sz val="9"/>
            <color indexed="81"/>
            <rFont val="Tahoma"/>
            <family val="2"/>
          </rPr>
          <t>OF THE STUDENTS WHO TOOK THE POST TEST, THIS IS A COUNT OF THOSE WHO PASSED.</t>
        </r>
      </text>
    </comment>
    <comment ref="AC6" authorId="0" shapeId="0" xr:uid="{50E5B42E-4BF1-413B-B47A-D33799B36957}">
      <text>
        <r>
          <rPr>
            <b/>
            <sz val="9"/>
            <color indexed="81"/>
            <rFont val="Tahoma"/>
            <family val="2"/>
          </rPr>
          <t>THIS PERCENTAGE IS BASED ON THE NUMBER OF STUDENTS WHO TOOK THE POST TEST VS. THE NUMBER OF STUDENTS WHO PASSED THE POST TEST, FOR CLASSES THAT STARTED IN THE IDENTIFIED YEAR.</t>
        </r>
      </text>
    </comment>
    <comment ref="AD6" authorId="0" shapeId="0" xr:uid="{383ECE14-9E3F-49EE-94C8-80102447A485}">
      <text>
        <r>
          <rPr>
            <b/>
            <sz val="9"/>
            <color indexed="81"/>
            <rFont val="Tahoma"/>
            <family val="2"/>
          </rPr>
          <t xml:space="preserve">THIS IS A MEAN  AVERAGE OF CLASS TEST SCORES FOR THE ENTIRE YEAR.
</t>
        </r>
      </text>
    </comment>
    <comment ref="AG6" authorId="0" shapeId="0" xr:uid="{D0AF15C0-03BE-4239-8014-7A600F1E601C}">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AH6" authorId="0" shapeId="0" xr:uid="{5A8584D3-9BD9-48E1-97B6-92A4E2C3D5CE}">
      <text>
        <r>
          <rPr>
            <b/>
            <sz val="9"/>
            <color indexed="81"/>
            <rFont val="Tahoma"/>
            <family val="2"/>
          </rPr>
          <t>THIS IS A COUNT OF STUDENTS, IN THIS YEAR, WHO WERE ELLIGABLE AND TOOK THE POST WRITTEN TEST. THIS INCLUDES STUDENTS WHO WERE ALREADY POST CERTIFIED AND DID NOT HAVE TO TAKE THE TEST.</t>
        </r>
      </text>
    </comment>
    <comment ref="AJ6" authorId="0" shapeId="0" xr:uid="{BFDDF786-AFBD-45BA-B3F6-20B31A338FD5}">
      <text>
        <r>
          <rPr>
            <b/>
            <sz val="9"/>
            <color indexed="81"/>
            <rFont val="Tahoma"/>
            <family val="2"/>
          </rPr>
          <t>OF THE STUDENTS WHO TOOK THE POST TEST, THIS IS A COUNT OF THOSE WHO PASSED.</t>
        </r>
      </text>
    </comment>
    <comment ref="AK6" authorId="0" shapeId="0" xr:uid="{6D29BA37-9AFD-4A42-9D51-CF7AC7DBE61F}">
      <text>
        <r>
          <rPr>
            <b/>
            <sz val="9"/>
            <color indexed="81"/>
            <rFont val="Tahoma"/>
            <family val="2"/>
          </rPr>
          <t>THIS PERCENTAGE IS BASED ON THE NUMBER OF STUDENTS WHO TOOK THE POST TEST VS. THE NUMBER OF STUDENTS WHO PASSED THE POST TEST, FOR CLASSES THAT STARTED IN THE IDENTIFIED YEAR.</t>
        </r>
      </text>
    </comment>
    <comment ref="AL6" authorId="0" shapeId="0" xr:uid="{E092B67B-F758-4A2A-A60A-DDA541DB9C0F}">
      <text>
        <r>
          <rPr>
            <b/>
            <sz val="9"/>
            <color indexed="81"/>
            <rFont val="Tahoma"/>
            <family val="2"/>
          </rPr>
          <t xml:space="preserve">THIS IS A MEAN  AVERAGE OF CLASS TEST SCORES FOR THE ENTIRE YEAR.
</t>
        </r>
      </text>
    </comment>
    <comment ref="AO6" authorId="0" shapeId="0" xr:uid="{7E6AC026-DE3C-443A-B521-DAB12421F325}">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AP6" authorId="0" shapeId="0" xr:uid="{CA8DF9C0-66B2-4C1F-856C-0EE8A590B130}">
      <text>
        <r>
          <rPr>
            <b/>
            <sz val="9"/>
            <color indexed="81"/>
            <rFont val="Tahoma"/>
            <family val="2"/>
          </rPr>
          <t>THIS IS A COUNT OF STUDENTS, IN THIS YEAR, WHO WERE ELLIGABLE AND TOOK THE POST WRITTEN TEST. THIS INCLUDES STUDENTS WHO WERE ALREADY POST CERTIFIED AND DID NOT HAVE TO TAKE THE TEST.</t>
        </r>
      </text>
    </comment>
    <comment ref="AR6" authorId="0" shapeId="0" xr:uid="{FE3FED1E-2B9F-42D4-9F9A-2F32DA045AD5}">
      <text>
        <r>
          <rPr>
            <b/>
            <sz val="9"/>
            <color indexed="81"/>
            <rFont val="Tahoma"/>
            <family val="2"/>
          </rPr>
          <t>OF THE STUDENTS WHO TOOK THE POST TEST, THIS IS A COUNT OF THOSE WHO PASSED.</t>
        </r>
      </text>
    </comment>
    <comment ref="AS6" authorId="0" shapeId="0" xr:uid="{D2AD43C7-18A8-41CE-A3BA-5BB631EC5F32}">
      <text>
        <r>
          <rPr>
            <b/>
            <sz val="9"/>
            <color indexed="81"/>
            <rFont val="Tahoma"/>
            <family val="2"/>
          </rPr>
          <t>THIS PERCENTAGE IS BASED ON THE NUMBER OF STUDENTS WHO TOOK THE POST TEST VS. THE NUMBER OF STUDENTS WHO PASSED THE POST TEST, FOR CLASSES THAT STARTED IN THE IDENTIFIED YEAR.</t>
        </r>
      </text>
    </comment>
    <comment ref="AT6" authorId="0" shapeId="0" xr:uid="{B439A0AA-63C5-4B3B-8F1B-456EB401D35F}">
      <text>
        <r>
          <rPr>
            <b/>
            <sz val="9"/>
            <color indexed="81"/>
            <rFont val="Tahoma"/>
            <family val="2"/>
          </rPr>
          <t xml:space="preserve">THIS IS A MEAN  AVERAGE OF CLASS TEST SCORES FOR THE ENTIRE YEAR.
</t>
        </r>
      </text>
    </comment>
    <comment ref="I8" authorId="0" shapeId="0" xr:uid="{277DE773-C235-4E34-B168-9E8253846C5F}">
      <text>
        <r>
          <rPr>
            <b/>
            <sz val="9"/>
            <color indexed="81"/>
            <rFont val="Tahoma"/>
            <charset val="1"/>
          </rPr>
          <t xml:space="preserve">
17 WEEKS FOR A FULL TIME ACADEMY DURING THE DAY AND 33 WEEKS FOR A PART TIME NIGHT ACADEMY.</t>
        </r>
      </text>
    </comment>
    <comment ref="I23" authorId="0" shapeId="0" xr:uid="{BFCA2822-0746-409A-93C2-645CBC699BBE}">
      <text>
        <r>
          <rPr>
            <sz val="9"/>
            <color indexed="81"/>
            <rFont val="Tahoma"/>
            <family val="2"/>
          </rPr>
          <t xml:space="preserve">
</t>
        </r>
        <r>
          <rPr>
            <b/>
            <sz val="9"/>
            <color indexed="81"/>
            <rFont val="Tahoma"/>
            <family val="2"/>
          </rPr>
          <t>17 WEEKS FOR FULL TIME, DAY ACADEMY, RUN TWICE A YEAR AND 26 WEEKS FOR PART TIME NIGHT ACADEMY, RUN ONCE PER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tc={DE683E39-A9A4-447E-B6F9-5583F48F8C7A}</author>
    <author>tc={1FC739C4-9087-4B63-BAAC-16B457184EC8}</author>
  </authors>
  <commentList>
    <comment ref="BV26" authorId="0" shapeId="0" xr:uid="{DE683E39-A9A4-447E-B6F9-5583F48F8C7A}">
      <text>
        <t>[Threaded comment]
Your version of Excel allows you to read this threaded comment; however, any edits to it will get removed if the file is opened in a newer version of Excel. Learn more: https://go.microsoft.com/fwlink/?linkid=870924
Comment:
    Could not find evidence for this data</t>
      </text>
    </comment>
    <comment ref="BV27" authorId="1" shapeId="0" xr:uid="{1FC739C4-9087-4B63-BAAC-16B457184EC8}">
      <text>
        <t>[Threaded comment]
Your version of Excel allows you to read this threaded comment; however, any edits to it will get removed if the file is opened in a newer version of Excel. Learn more: https://go.microsoft.com/fwlink/?linkid=870924
Comment:
    Red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W. Schuetz</author>
  </authors>
  <commentList>
    <comment ref="K6" authorId="0" shapeId="0" xr:uid="{00000000-0006-0000-0000-000001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L6" authorId="0" shapeId="0" xr:uid="{00000000-0006-0000-0000-000002000000}">
      <text>
        <r>
          <rPr>
            <b/>
            <sz val="9"/>
            <color indexed="81"/>
            <rFont val="Tahoma"/>
            <family val="2"/>
          </rPr>
          <t>THIS IS A COUNT OF STUDENTS, IN THIS YEAR, WHO WERE ELLIGABLE AND TOOK THE POST WRITTEN TEST</t>
        </r>
      </text>
    </comment>
    <comment ref="M6" authorId="0" shapeId="0" xr:uid="{00000000-0006-0000-0000-000003000000}">
      <text>
        <r>
          <rPr>
            <b/>
            <sz val="9"/>
            <color indexed="81"/>
            <rFont val="Tahoma"/>
            <family val="2"/>
          </rPr>
          <t>OF THE STUDENTS WHO TOOK THE POST TEST, THIS IS A COUNT OF THOSE WHO PASSED.</t>
        </r>
      </text>
    </comment>
    <comment ref="N6" authorId="0" shapeId="0" xr:uid="{00000000-0006-0000-0000-000004000000}">
      <text>
        <r>
          <rPr>
            <b/>
            <sz val="9"/>
            <color indexed="81"/>
            <rFont val="Tahoma"/>
            <family val="2"/>
          </rPr>
          <t>THIS PERCENTAGE IS BASED ON THE NUMBER OF STUDENTS WHO TOOK THE POST TEST VS. THE NUMBER OF STUDENTS WHO PASSED THE POST TEST, FOR CLASSES THAT STARTED IN THE IDENTIFIED YEAR.</t>
        </r>
      </text>
    </comment>
    <comment ref="O6" authorId="0" shapeId="0" xr:uid="{00000000-0006-0000-0000-000005000000}">
      <text>
        <r>
          <rPr>
            <b/>
            <sz val="9"/>
            <color indexed="81"/>
            <rFont val="Tahoma"/>
            <family val="2"/>
          </rPr>
          <t xml:space="preserve">THIS IS A MEAN  AVERAGE OF CLASS TEST SCORES FOR THE ENTIRE YEAR.
</t>
        </r>
      </text>
    </comment>
    <comment ref="Q6" authorId="0" shapeId="0" xr:uid="{00000000-0006-0000-0000-000006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R6" authorId="0" shapeId="0" xr:uid="{00000000-0006-0000-0000-000007000000}">
      <text>
        <r>
          <rPr>
            <b/>
            <sz val="9"/>
            <color indexed="81"/>
            <rFont val="Tahoma"/>
            <family val="2"/>
          </rPr>
          <t>THIS IS A COUNT OF STUDENTS, IN THIS YEAR, WHO WERE ELLIGABLE AND TOOK THE POST WRITTEN TEST. THIS INCLUDES STUDENTS WHO WERE ALREADY POST CERTIFIED AND DID NOT HAVE TO TAKE THE TEST..</t>
        </r>
      </text>
    </comment>
    <comment ref="T6" authorId="0" shapeId="0" xr:uid="{00000000-0006-0000-0000-000008000000}">
      <text>
        <r>
          <rPr>
            <b/>
            <sz val="9"/>
            <color indexed="81"/>
            <rFont val="Tahoma"/>
            <family val="2"/>
          </rPr>
          <t>OF THE STUDENTS WHO TOOK THE POST TEST, THIS IS A COUNT OF THOSE WHO PASSED.</t>
        </r>
      </text>
    </comment>
    <comment ref="U6" authorId="0" shapeId="0" xr:uid="{00000000-0006-0000-0000-000009000000}">
      <text>
        <r>
          <rPr>
            <b/>
            <sz val="9"/>
            <color indexed="81"/>
            <rFont val="Tahoma"/>
            <family val="2"/>
          </rPr>
          <t>THIS PERCENTAGE IS BASED ON THE NUMBER OF STUDENTS WHO TOOK THE POST TEST VS. THE NUMBER OF STUDENTS WHO PASSED THE POST TEST, FOR CLASSES THAT STARTED IN THE IDENTIFIED YEAR.</t>
        </r>
      </text>
    </comment>
    <comment ref="V6" authorId="0" shapeId="0" xr:uid="{00000000-0006-0000-0000-00000A000000}">
      <text>
        <r>
          <rPr>
            <b/>
            <sz val="9"/>
            <color indexed="81"/>
            <rFont val="Tahoma"/>
            <family val="2"/>
          </rPr>
          <t xml:space="preserve">THIS IS A MEAN  AVERAGE OF CLASS TEST SCORES FOR THE ENTIRE YEAR.
</t>
        </r>
      </text>
    </comment>
    <comment ref="Y6" authorId="0" shapeId="0" xr:uid="{00000000-0006-0000-0000-00000B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Z6" authorId="0" shapeId="0" xr:uid="{00000000-0006-0000-0000-00000C000000}">
      <text>
        <r>
          <rPr>
            <b/>
            <sz val="9"/>
            <color indexed="81"/>
            <rFont val="Tahoma"/>
            <family val="2"/>
          </rPr>
          <t>THIS IS A COUNT OF STUDENTS, IN THIS YEAR, WHO WERE ELLIGABLE AND TOOK THE POST WRITTEN TEST. THIS INCLUDES STUDENTS WHO WERE ALREADY POST CERTIFIED AND DID NOT HAVE TO TAKE THE TEST.</t>
        </r>
      </text>
    </comment>
    <comment ref="AB6" authorId="0" shapeId="0" xr:uid="{00000000-0006-0000-0000-00000D000000}">
      <text>
        <r>
          <rPr>
            <b/>
            <sz val="9"/>
            <color indexed="81"/>
            <rFont val="Tahoma"/>
            <family val="2"/>
          </rPr>
          <t>OF THE STUDENTS WHO TOOK THE POST TEST, THIS IS A COUNT OF THOSE WHO PASSED.</t>
        </r>
      </text>
    </comment>
    <comment ref="AC6" authorId="0" shapeId="0" xr:uid="{00000000-0006-0000-0000-00000E000000}">
      <text>
        <r>
          <rPr>
            <b/>
            <sz val="9"/>
            <color indexed="81"/>
            <rFont val="Tahoma"/>
            <family val="2"/>
          </rPr>
          <t>THIS PERCENTAGE IS BASED ON THE NUMBER OF STUDENTS WHO TOOK THE POST TEST VS. THE NUMBER OF STUDENTS WHO PASSED THE POST TEST, FOR CLASSES THAT STARTED IN THE IDENTIFIED YEAR.</t>
        </r>
      </text>
    </comment>
    <comment ref="AD6" authorId="0" shapeId="0" xr:uid="{00000000-0006-0000-0000-00000F000000}">
      <text>
        <r>
          <rPr>
            <b/>
            <sz val="9"/>
            <color indexed="81"/>
            <rFont val="Tahoma"/>
            <family val="2"/>
          </rPr>
          <t xml:space="preserve">THIS IS A MEAN  AVERAGE OF CLASS TEST SCORES FOR THE ENTIRE YEAR.
</t>
        </r>
      </text>
    </comment>
    <comment ref="AG6" authorId="0" shapeId="0" xr:uid="{00000000-0006-0000-0000-000010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AH6" authorId="0" shapeId="0" xr:uid="{00000000-0006-0000-0000-000011000000}">
      <text>
        <r>
          <rPr>
            <b/>
            <sz val="9"/>
            <color indexed="81"/>
            <rFont val="Tahoma"/>
            <family val="2"/>
          </rPr>
          <t>THIS IS A COUNT OF STUDENTS, IN THIS YEAR, WHO WERE ELLIGABLE AND TOOK THE POST WRITTEN TEST. THIS INCLUDES STUDENTS WHO WERE ALREADY POST CERTIFIED AND DID NOT HAVE TO TAKE THE TEST.</t>
        </r>
      </text>
    </comment>
    <comment ref="AJ6" authorId="0" shapeId="0" xr:uid="{00000000-0006-0000-0000-000012000000}">
      <text>
        <r>
          <rPr>
            <b/>
            <sz val="9"/>
            <color indexed="81"/>
            <rFont val="Tahoma"/>
            <family val="2"/>
          </rPr>
          <t>OF THE STUDENTS WHO TOOK THE POST TEST, THIS IS A COUNT OF THOSE WHO PASSED.</t>
        </r>
      </text>
    </comment>
    <comment ref="AK6" authorId="0" shapeId="0" xr:uid="{00000000-0006-0000-0000-000013000000}">
      <text>
        <r>
          <rPr>
            <b/>
            <sz val="9"/>
            <color indexed="81"/>
            <rFont val="Tahoma"/>
            <family val="2"/>
          </rPr>
          <t>THIS PERCENTAGE IS BASED ON THE NUMBER OF STUDENTS WHO TOOK THE POST TEST VS. THE NUMBER OF STUDENTS WHO PASSED THE POST TEST, FOR CLASSES THAT STARTED IN THE IDENTIFIED YEAR.</t>
        </r>
      </text>
    </comment>
    <comment ref="AL6" authorId="0" shapeId="0" xr:uid="{00000000-0006-0000-0000-000014000000}">
      <text>
        <r>
          <rPr>
            <b/>
            <sz val="9"/>
            <color indexed="81"/>
            <rFont val="Tahoma"/>
            <family val="2"/>
          </rPr>
          <t xml:space="preserve">THIS IS A MEAN  AVERAGE OF CLASS TEST SCORES FOR THE ENTIRE YEAR.
</t>
        </r>
      </text>
    </comment>
    <comment ref="AO6" authorId="0" shapeId="0" xr:uid="{9CF65050-C291-451E-9A8B-9FC2BBAB0AC2}">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AP6" authorId="0" shapeId="0" xr:uid="{35B2A528-BBB6-4FA4-AFE0-2042495270C3}">
      <text>
        <r>
          <rPr>
            <b/>
            <sz val="9"/>
            <color indexed="81"/>
            <rFont val="Tahoma"/>
            <family val="2"/>
          </rPr>
          <t>THIS IS A COUNT OF STUDENTS, IN THIS YEAR, WHO WERE ELLIGABLE AND TOOK THE POST WRITTEN TEST. THIS INCLUDES STUDENTS WHO WERE ALREADY POST CERTIFIED AND DID NOT HAVE TO TAKE THE TEST.</t>
        </r>
      </text>
    </comment>
    <comment ref="AR6" authorId="0" shapeId="0" xr:uid="{61E05237-7B47-4678-AEC0-38C6F94B8310}">
      <text>
        <r>
          <rPr>
            <b/>
            <sz val="9"/>
            <color indexed="81"/>
            <rFont val="Tahoma"/>
            <family val="2"/>
          </rPr>
          <t>OF THE STUDENTS WHO TOOK THE POST TEST, THIS IS A COUNT OF THOSE WHO PASSED.</t>
        </r>
      </text>
    </comment>
    <comment ref="AS6" authorId="0" shapeId="0" xr:uid="{DB93FD64-27D2-48FE-A31F-8D26C1156832}">
      <text>
        <r>
          <rPr>
            <b/>
            <sz val="9"/>
            <color indexed="81"/>
            <rFont val="Tahoma"/>
            <family val="2"/>
          </rPr>
          <t>THIS PERCENTAGE IS BASED ON THE NUMBER OF STUDENTS WHO TOOK THE POST TEST VS. THE NUMBER OF STUDENTS WHO PASSED THE POST TEST, FOR CLASSES THAT STARTED IN THE IDENTIFIED YEAR.</t>
        </r>
      </text>
    </comment>
    <comment ref="AT6" authorId="0" shapeId="0" xr:uid="{C88BDD89-4ACD-45DD-B2B5-8334EB02A99E}">
      <text>
        <r>
          <rPr>
            <b/>
            <sz val="9"/>
            <color indexed="81"/>
            <rFont val="Tahoma"/>
            <family val="2"/>
          </rPr>
          <t xml:space="preserve">THIS IS A MEAN  AVERAGE OF CLASS TEST SCORES FOR THE ENTIRE YEAR.
</t>
        </r>
      </text>
    </comment>
    <comment ref="I8" authorId="0" shapeId="0" xr:uid="{00000000-0006-0000-0000-000015000000}">
      <text>
        <r>
          <rPr>
            <b/>
            <sz val="9"/>
            <color indexed="81"/>
            <rFont val="Tahoma"/>
            <charset val="1"/>
          </rPr>
          <t xml:space="preserve">
17 WEEKS FOR A FULL TIME ACADEMY DURING THE DAY AND 33 WEEKS FOR A PART TIME NIGHT ACADEMY.</t>
        </r>
      </text>
    </comment>
    <comment ref="I23" authorId="0" shapeId="0" xr:uid="{00000000-0006-0000-0000-000016000000}">
      <text>
        <r>
          <rPr>
            <sz val="9"/>
            <color indexed="81"/>
            <rFont val="Tahoma"/>
            <family val="2"/>
          </rPr>
          <t xml:space="preserve">
</t>
        </r>
        <r>
          <rPr>
            <b/>
            <sz val="9"/>
            <color indexed="81"/>
            <rFont val="Tahoma"/>
            <family val="2"/>
          </rPr>
          <t>17 WEEKS FOR FULL TIME, DAY ACADEMY, RUN TWICE A YEAR AND 26 WEEKS FOR PART TIME NIGHT ACADEMY, RUN ONCE PER YEAR.</t>
        </r>
      </text>
    </comment>
  </commentList>
</comments>
</file>

<file path=xl/sharedStrings.xml><?xml version="1.0" encoding="utf-8"?>
<sst xmlns="http://schemas.openxmlformats.org/spreadsheetml/2006/main" count="405" uniqueCount="155">
  <si>
    <t>Aurora Police Department Academy</t>
  </si>
  <si>
    <t>Denver Police Department Academy</t>
  </si>
  <si>
    <t>ACADEMY NAME</t>
  </si>
  <si>
    <t>Basic - Agency</t>
  </si>
  <si>
    <t>Basic</t>
  </si>
  <si>
    <t>Alamosa</t>
  </si>
  <si>
    <t>Denver</t>
  </si>
  <si>
    <t>Delta</t>
  </si>
  <si>
    <t>Pueblo</t>
  </si>
  <si>
    <t>ACADEMY TYPE</t>
  </si>
  <si>
    <t>Commerce City</t>
  </si>
  <si>
    <t>AIMS Community College</t>
  </si>
  <si>
    <t>Windsor</t>
  </si>
  <si>
    <t>Littleton</t>
  </si>
  <si>
    <t>Aurora</t>
  </si>
  <si>
    <t>Glenwood Springs</t>
  </si>
  <si>
    <t>Arapahoe Community College</t>
  </si>
  <si>
    <t>Colorado Mountain College Law Enforcement Academy</t>
  </si>
  <si>
    <t>Colorado Springs</t>
  </si>
  <si>
    <t>Colorado State Patrol</t>
  </si>
  <si>
    <t>Golden</t>
  </si>
  <si>
    <t>Community College of Aurora</t>
  </si>
  <si>
    <t>Front Range Community College</t>
  </si>
  <si>
    <t>Ft. Collins</t>
  </si>
  <si>
    <t>Jefferson County SO / Lakewood PD Combined Academy</t>
  </si>
  <si>
    <t>Lakewood</t>
  </si>
  <si>
    <t>La Junta</t>
  </si>
  <si>
    <t>Pueblo Community College Police Academy</t>
  </si>
  <si>
    <t>Mancos</t>
  </si>
  <si>
    <t>Technical College of the Rockies Police Academy</t>
  </si>
  <si>
    <t>Trinidad State College Academy - Alamosa</t>
  </si>
  <si>
    <t>Weld County Sheriff's Office Academy</t>
  </si>
  <si>
    <t>Greeley</t>
  </si>
  <si>
    <t>Highlands Ranch Refresher Academy</t>
  </si>
  <si>
    <t>Refresher</t>
  </si>
  <si>
    <t>Colorado Springs Police Department Academy</t>
  </si>
  <si>
    <t>Highlands Ranch LETA</t>
  </si>
  <si>
    <t>Otero Junior College Law Enforcement Academy</t>
  </si>
  <si>
    <t>Pueblo Community College Southwest - Mancos</t>
  </si>
  <si>
    <t>Pueblo Police Department Police Academy</t>
  </si>
  <si>
    <t>Western Colorado Peace Officer Academy</t>
  </si>
  <si>
    <t>Grand Junction</t>
  </si>
  <si>
    <t># OF ENROLLED STUDENTS TAKING POST TEST</t>
  </si>
  <si>
    <t>NUMBER OF STUDENTS PASSING POST TEST ON FIRST ATTEMPT</t>
  </si>
  <si>
    <t>PERCENTAGE OF STUDENTS ENROLLED THAT PASSED POST TEST ON FIRST ATTEMPT</t>
  </si>
  <si>
    <t>PRIMARY CITY</t>
  </si>
  <si>
    <t>CLASS 2017 - B</t>
  </si>
  <si>
    <t>CLASS 2018 - B</t>
  </si>
  <si>
    <t>MEAN AVERAGE POST TEST SCORE FOR CLASS</t>
  </si>
  <si>
    <t>ALL CLASSES FOR 2018</t>
  </si>
  <si>
    <t>CLASS 2016 - A</t>
  </si>
  <si>
    <t>CLASS 2016 - B</t>
  </si>
  <si>
    <t>CLASS 2016 - C</t>
  </si>
  <si>
    <t>CLASS 2017 - C</t>
  </si>
  <si>
    <t>CLASS 2018 - A</t>
  </si>
  <si>
    <t>CLASS 2018 - C</t>
  </si>
  <si>
    <t># OF STUDENTS ENROLLED IN A CLASS</t>
  </si>
  <si>
    <t># OF STUDENTS ENROLLED IN ALL CLASSES</t>
  </si>
  <si>
    <t>CLASS 2017 - A</t>
  </si>
  <si>
    <t>NUMBER OF STUDENTS PASSING POST TEST</t>
  </si>
  <si>
    <t>ALL CLASSES FOR 2016</t>
  </si>
  <si>
    <t>PERCENTAGE OF ENROLLED STUDENTS PASSING THE POST TEST</t>
  </si>
  <si>
    <t>MEAN AVERAGE OF ALL POST TESTS FOR ALL CLASSES</t>
  </si>
  <si>
    <t>TOTAL HOURS DELIVERED PER CLASS</t>
  </si>
  <si>
    <t>Adams County Sheriff's Office Academy - Flatrock Regional</t>
  </si>
  <si>
    <t>SKILLS TRAINING</t>
  </si>
  <si>
    <t>Pikes Peak Community College Law Enforcement Academy</t>
  </si>
  <si>
    <t>BASIC ACADEMY INFORMATION</t>
  </si>
  <si>
    <t>ALL CLASSES FOR 2019</t>
  </si>
  <si>
    <t>CLASS 2019 - A</t>
  </si>
  <si>
    <t>CLASS 2019 - B</t>
  </si>
  <si>
    <t>CLASS 2019 - C</t>
  </si>
  <si>
    <t>HOURS OF FIREARMS TRAINING PER CLASS</t>
  </si>
  <si>
    <t>HOURS OF DRIVER TRAINING PER CLASS</t>
  </si>
  <si>
    <t>HOURS OF ACT TRAINING PER CLASS</t>
  </si>
  <si>
    <t>NAME OF ACT DISCIPLINE</t>
  </si>
  <si>
    <t>AGENCY SPECIFIC</t>
  </si>
  <si>
    <t>KOGA</t>
  </si>
  <si>
    <t>PPCT</t>
  </si>
  <si>
    <t>FBI</t>
  </si>
  <si>
    <t>THREE YEAR AVERAGE POST TEST SCORES</t>
  </si>
  <si>
    <t>STATEWIDE RANKING BASED ON THREE YEAR TEST SCORE AVERAGE</t>
  </si>
  <si>
    <t>Statewide Academy Statistics</t>
  </si>
  <si>
    <t>Red Rocks Community College</t>
  </si>
  <si>
    <t>AVERAGE NUMBER OF STUDENTS PER CLASS THIS YEAR</t>
  </si>
  <si>
    <t>NUMBER OF STUDENTS ENROLLED IN ALL CLASSES</t>
  </si>
  <si>
    <t>STATEWIDE GRAND TOTALS OR AVERAGES</t>
  </si>
  <si>
    <t>MAXIMUM STUDENTS PER CLASS</t>
  </si>
  <si>
    <t>DELIVERY LOGISTICS</t>
  </si>
  <si>
    <t>ACADEMY INFORMATION</t>
  </si>
  <si>
    <t>TOTAL WEEKS FOR EACH ACADEMY CLASS</t>
  </si>
  <si>
    <t>ALL CLASSES FOR 2017</t>
  </si>
  <si>
    <t>17 / 26</t>
  </si>
  <si>
    <t>MAXIMUM NUMBER OF STUDENTS PER CLASS</t>
  </si>
  <si>
    <t>PERCENTAGE  OF ANNUAL ATTRITION FOR ALL CLASSES THIS YEAR</t>
  </si>
  <si>
    <t>PERCENTAGE OF STUDENTS TAKING THE POST TEST WHO PASSED ON THE FIRST ATTEMPT</t>
  </si>
  <si>
    <t>THREE YEAR AVERAGES STATEWIDE</t>
  </si>
  <si>
    <t>El Paso Sheriff's Office Academy</t>
  </si>
  <si>
    <t>17 / 33</t>
  </si>
  <si>
    <t>Colorado Peace Officer Standards and Training</t>
  </si>
  <si>
    <t>KRAV</t>
  </si>
  <si>
    <t>PPCT / KRAV</t>
  </si>
  <si>
    <t>2019 STATEWIDE RANKING BASED ON AVERAGE POST TEST SCORES</t>
  </si>
  <si>
    <t>2017 STATEWIDE RANKING BASED ON AVERAGE POST TEST SCORES</t>
  </si>
  <si>
    <t>2018 STATEWIDE RANKING BASED ON AVERAGE POST TEST SCORES</t>
  </si>
  <si>
    <t>CLASS 2020 - A</t>
  </si>
  <si>
    <t>CLASS 2020 - B</t>
  </si>
  <si>
    <t>CLASS 2020 - C</t>
  </si>
  <si>
    <t>ALL CLASSES FOR 2020</t>
  </si>
  <si>
    <t>Notes</t>
  </si>
  <si>
    <t>2020 STATEWIDE RANKING BASED ON AVERAGE POST TEST SCORES</t>
  </si>
  <si>
    <t>PERCENTAGE OF STUDENTS OVER THREE YEARS THAT PASS THE POST EXAM ON THE FIRST ATTEMPT</t>
  </si>
  <si>
    <t>Fictional</t>
  </si>
  <si>
    <t>There are forumlas that need to be preserved in certain columns. They are in a mixed relative reference to keep the column, but move relationally with the row.</t>
  </si>
  <si>
    <t>Columns beyond the 3 years annualized are hidden on spreadsheet, but still exist.</t>
  </si>
  <si>
    <t>When adding new schools: 1. add the school row onto the DATA ENTRY sheet and copy all the formulas from the row above, 2. Then add to the ANUALIZED STATISTICS sheet (the order of the schools must be exactly the same on both sheets) and then copy the formulas from the row above</t>
  </si>
  <si>
    <t>DATA ENTRY Worksheet</t>
  </si>
  <si>
    <t>Column Header</t>
  </si>
  <si>
    <t>Cell Format</t>
  </si>
  <si>
    <t>Formula Description</t>
  </si>
  <si>
    <t>Formula Syntax Example</t>
  </si>
  <si>
    <t>Formula Nested with Error removal (for formulas that could produce a #DIV/0 error)</t>
  </si>
  <si>
    <t>Number, no decimal point</t>
  </si>
  <si>
    <t>Percentage, 2 decimal places</t>
  </si>
  <si>
    <t>PERCENTAGE OF STUDENTS ENROLLED THAT PASSED POST TEST ON FIRST ATTEMPT  "equals"  NUMBER OF STUDENTS PASSING POST TEST ON FIRST ATTEMPT  "divided by" # OF ENROLLED STUDENTS TAKING POST TEST</t>
  </si>
  <si>
    <t>=($BX4/$BW4)</t>
  </si>
  <si>
    <t>=IFERROR($BX4/$BW4,0)</t>
  </si>
  <si>
    <t>Number, 2 decimal places</t>
  </si>
  <si>
    <t>*** this calculation was not done within the workbook, only result was entered: Sum all tests taken for that class and then divide by the number of tests taken</t>
  </si>
  <si>
    <r>
      <t>AVERAGE NUMBER OF STUDENTS PER CLASS THIS YEAR "equals" (</t>
    </r>
    <r>
      <rPr>
        <i/>
        <sz val="11"/>
        <color theme="1"/>
        <rFont val="Calibri"/>
        <family val="2"/>
        <scheme val="minor"/>
      </rPr>
      <t xml:space="preserve">Class A </t>
    </r>
    <r>
      <rPr>
        <sz val="11"/>
        <color theme="1"/>
        <rFont val="Calibri"/>
        <family val="2"/>
        <scheme val="minor"/>
      </rPr>
      <t># OF STUDENTS ENROLLED IN A CLASS "plus" Class B # OF STUDENTS ENROLLED IN A CLASS "plus" Class C # OF STUDENTS ENROLLED IN A CLASS) "divided by" # of Classes summed in numerator "3"</t>
    </r>
  </si>
  <si>
    <t>=AVERAGE($BV4,$CA4,$CF4)</t>
  </si>
  <si>
    <t>=IFERROR(AVERAGE($BV4,$CA4,$CF4),0)</t>
  </si>
  <si>
    <t>ANNUALIZED STATISTICS - UPLOAD</t>
  </si>
  <si>
    <t>Takes formula for that described above in "D14"</t>
  </si>
  <si>
    <t>='DATA ENTRY'!$CK4</t>
  </si>
  <si>
    <r>
      <t xml:space="preserve">Sums all three classes for the year: # OF STUDENTS ENROLLED IN A CLASS </t>
    </r>
    <r>
      <rPr>
        <i/>
        <sz val="11"/>
        <color theme="1"/>
        <rFont val="Calibri"/>
        <family val="2"/>
        <scheme val="minor"/>
      </rPr>
      <t>class A</t>
    </r>
    <r>
      <rPr>
        <sz val="11"/>
        <color theme="1"/>
        <rFont val="Calibri"/>
        <family val="2"/>
        <scheme val="minor"/>
      </rPr>
      <t xml:space="preserve"> "plus" # OF STUDENTS ENROLLED IN A CLASS </t>
    </r>
    <r>
      <rPr>
        <i/>
        <sz val="11"/>
        <color theme="1"/>
        <rFont val="Calibri"/>
        <family val="2"/>
        <scheme val="minor"/>
      </rPr>
      <t>class B</t>
    </r>
    <r>
      <rPr>
        <sz val="11"/>
        <color theme="1"/>
        <rFont val="Calibri"/>
        <family val="2"/>
        <scheme val="minor"/>
      </rPr>
      <t xml:space="preserve"> "plus" # OF STUDENTS ENROLLED IN A CLASS </t>
    </r>
    <r>
      <rPr>
        <i/>
        <sz val="11"/>
        <color theme="1"/>
        <rFont val="Calibri"/>
        <family val="2"/>
        <scheme val="minor"/>
      </rPr>
      <t>class C</t>
    </r>
  </si>
  <si>
    <t>=SUM('DATA ENTRY'!$BV4,'DATA ENTRY'!$CA4,'DATA ENTRY'!$CF4)</t>
  </si>
  <si>
    <r>
      <t xml:space="preserve">Sums all three classes for the year:# OF ENROLLED STUDENTS TAKING POST TEST </t>
    </r>
    <r>
      <rPr>
        <i/>
        <sz val="11"/>
        <color theme="1"/>
        <rFont val="Calibri"/>
        <family val="2"/>
        <scheme val="minor"/>
      </rPr>
      <t>class A</t>
    </r>
    <r>
      <rPr>
        <sz val="11"/>
        <color theme="1"/>
        <rFont val="Calibri"/>
        <family val="2"/>
        <scheme val="minor"/>
      </rPr>
      <t xml:space="preserve"> "plus"# OF ENROLLED STUDENTS TAKING POST TEST </t>
    </r>
    <r>
      <rPr>
        <i/>
        <sz val="11"/>
        <color theme="1"/>
        <rFont val="Calibri"/>
        <family val="2"/>
        <scheme val="minor"/>
      </rPr>
      <t>class B</t>
    </r>
    <r>
      <rPr>
        <sz val="11"/>
        <color theme="1"/>
        <rFont val="Calibri"/>
        <family val="2"/>
        <scheme val="minor"/>
      </rPr>
      <t xml:space="preserve"> "plus" # OF ENROLLED STUDENTS TAKING POST TEST </t>
    </r>
    <r>
      <rPr>
        <i/>
        <sz val="11"/>
        <color theme="1"/>
        <rFont val="Calibri"/>
        <family val="2"/>
        <scheme val="minor"/>
      </rPr>
      <t>class C</t>
    </r>
  </si>
  <si>
    <t>=SUM('DATA ENTRY'!$BW4,'DATA ENTRY'!$CB4,'DATA ENTRY'!$CG4)</t>
  </si>
  <si>
    <t>PERCENTAGE  OF ANNUAL ATTRITION FOR ALL CLASSES THIS YEAR "equals" (# OF STUDENTS ENROLLED IN ALL CLASSES "minus" NUMBER OF STUDENTS PASSING POST TEST "divided by" # OF STUDENTS ENROLLED IN ALL CLASSES</t>
  </si>
  <si>
    <t>=($AO7-$AP7)/$AO7</t>
  </si>
  <si>
    <t>=IFERROR(($AO7-$AP7)/$AO7,0)</t>
  </si>
  <si>
    <r>
      <t xml:space="preserve">Sums all three classes for the year:NUMBER OF STUDENTS PASSING POST TEST ON FIRST ATTEMPT </t>
    </r>
    <r>
      <rPr>
        <i/>
        <sz val="11"/>
        <color theme="1"/>
        <rFont val="Calibri"/>
        <family val="2"/>
        <scheme val="minor"/>
      </rPr>
      <t>class A</t>
    </r>
    <r>
      <rPr>
        <sz val="11"/>
        <color theme="1"/>
        <rFont val="Calibri"/>
        <family val="2"/>
        <scheme val="minor"/>
      </rPr>
      <t xml:space="preserve"> "plus"NUMBER OF STUDENTS PASSING POST TEST ON FIRST ATTEMPT </t>
    </r>
    <r>
      <rPr>
        <i/>
        <sz val="11"/>
        <color theme="1"/>
        <rFont val="Calibri"/>
        <family val="2"/>
        <scheme val="minor"/>
      </rPr>
      <t>class B</t>
    </r>
    <r>
      <rPr>
        <sz val="11"/>
        <color theme="1"/>
        <rFont val="Calibri"/>
        <family val="2"/>
        <scheme val="minor"/>
      </rPr>
      <t xml:space="preserve"> "plus" NUMBER OF STUDENTS PASSING POST TEST ON FIRST ATTEMPT </t>
    </r>
    <r>
      <rPr>
        <i/>
        <sz val="11"/>
        <color theme="1"/>
        <rFont val="Calibri"/>
        <family val="2"/>
        <scheme val="minor"/>
      </rPr>
      <t>class C</t>
    </r>
  </si>
  <si>
    <t>=SUM('DATA ENTRY'!$BX4,'DATA ENTRY'!$CC4,'DATA ENTRY'!$CH4)</t>
  </si>
  <si>
    <t>PERCENTAGE OF STUDENTS TAKING THE POST TEST WHO PASSED ON THE FIRST ATTEMPT "equals" NUMBER OF STUDENTS PASSING POST TEST "divided by" # OF ENROLLED STUDENTS TAKING POST TEST</t>
  </si>
  <si>
    <t>=$AR16/$AP16</t>
  </si>
  <si>
    <t>=IFERROR($AR16/$AP16,0)</t>
  </si>
  <si>
    <r>
      <t xml:space="preserve">MEAN AVERAGE OF ALL POST TESTS FOR ALL CLASSES "equals" MEAN AVERAGE POST TEST SCORE FOR CLASS </t>
    </r>
    <r>
      <rPr>
        <i/>
        <sz val="11"/>
        <color theme="1"/>
        <rFont val="Calibri"/>
        <family val="2"/>
        <scheme val="minor"/>
      </rPr>
      <t>class A</t>
    </r>
    <r>
      <rPr>
        <sz val="11"/>
        <color theme="1"/>
        <rFont val="Calibri"/>
        <family val="2"/>
        <scheme val="minor"/>
      </rPr>
      <t xml:space="preserve"> "plus" MEAN AVERAGE POST TEST SCORE FOR CLASS </t>
    </r>
    <r>
      <rPr>
        <i/>
        <sz val="11"/>
        <color theme="1"/>
        <rFont val="Calibri"/>
        <family val="2"/>
        <scheme val="minor"/>
      </rPr>
      <t>class B</t>
    </r>
    <r>
      <rPr>
        <sz val="11"/>
        <color theme="1"/>
        <rFont val="Calibri"/>
        <family val="2"/>
        <scheme val="minor"/>
      </rPr>
      <t xml:space="preserve"> "plus" MEAN AVERAGE POST TEST SCORE FOR CLASS </t>
    </r>
    <r>
      <rPr>
        <i/>
        <sz val="11"/>
        <color theme="1"/>
        <rFont val="Calibri"/>
        <family val="2"/>
        <scheme val="minor"/>
      </rPr>
      <t>class C</t>
    </r>
  </si>
  <si>
    <t>=AVERAGE('DATA ENTRY'!$BZ13,'DATA ENTRY'!$CE13,'DATA ENTRY'!$CJ13)</t>
  </si>
  <si>
    <t>IFERROR(AVERAGE('DATA ENTRY'!$BZ13,'DATA ENTRY'!$CE13,'DATA ENTRY'!$CJ13)%,0)</t>
  </si>
  <si>
    <t>&lt;YEAR&gt; STATEWIDE RANKING BASED ON AVERAGE POST TEST SCORES</t>
  </si>
  <si>
    <t>The rank of that schools test scores compared to all the other schools scores</t>
  </si>
  <si>
    <t>=RANK($AT7,$AT$7:$AT$30)</t>
  </si>
  <si>
    <t>Breckenridge</t>
  </si>
  <si>
    <t>Colorado Mountain College - Summit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</si>
</sst>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b/>
      <sz val="16"/>
      <color theme="1"/>
      <name val="Calibri"/>
      <family val="2"/>
      <scheme val="minor"/>
    </font>
    <font>
      <sz val="26"/>
      <color theme="1"/>
      <name val="Calibri"/>
      <family val="2"/>
      <scheme val="minor"/>
    </font>
    <font>
      <b/>
      <sz val="36"/>
      <color theme="0"/>
      <name val="Adobe Ming Std L"/>
      <family val="1"/>
      <charset val="128"/>
    </font>
    <font>
      <sz val="9"/>
      <color indexed="81"/>
      <name val="Tahoma"/>
      <family val="2"/>
    </font>
    <font>
      <b/>
      <sz val="9"/>
      <color indexed="81"/>
      <name val="Tahoma"/>
      <family val="2"/>
    </font>
    <font>
      <sz val="11"/>
      <color rgb="FF006100"/>
      <name val="Calibri"/>
      <family val="2"/>
      <scheme val="minor"/>
    </font>
    <font>
      <sz val="11"/>
      <color rgb="FF9C0006"/>
      <name val="Calibri"/>
      <family val="2"/>
      <scheme val="minor"/>
    </font>
    <font>
      <b/>
      <sz val="14"/>
      <name val="Calibri"/>
      <family val="2"/>
      <scheme val="minor"/>
    </font>
    <font>
      <b/>
      <sz val="48"/>
      <color theme="0"/>
      <name val="Adobe Ming Std L"/>
      <family val="1"/>
      <charset val="128"/>
    </font>
    <font>
      <b/>
      <sz val="9"/>
      <color indexed="81"/>
      <name val="Tahoma"/>
      <charset val="1"/>
    </font>
    <font>
      <b/>
      <sz val="72"/>
      <color theme="0"/>
      <name val="Adobe Ming Std L"/>
      <family val="1"/>
      <charset val="128"/>
    </font>
    <font>
      <b/>
      <sz val="16"/>
      <color theme="1"/>
      <name val="Calibri"/>
      <family val="2"/>
    </font>
    <font>
      <b/>
      <sz val="16"/>
      <name val="Calibri"/>
      <family val="2"/>
      <scheme val="minor"/>
    </font>
    <font>
      <sz val="16"/>
      <color theme="1"/>
      <name val="Calibri"/>
      <family val="2"/>
      <scheme val="minor"/>
    </font>
    <font>
      <sz val="11"/>
      <color theme="1"/>
      <name val="Calibri"/>
      <family val="2"/>
      <scheme val="minor"/>
    </font>
    <font>
      <sz val="14"/>
      <color theme="1"/>
      <name val="Calibri"/>
      <family val="2"/>
      <scheme val="minor"/>
    </font>
    <font>
      <sz val="11"/>
      <color theme="9" tint="-0.249977111117893"/>
      <name val="Calibri"/>
      <family val="2"/>
      <scheme val="minor"/>
    </font>
    <font>
      <i/>
      <sz val="11"/>
      <color theme="1"/>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4" tint="-0.24994659260841701"/>
        <bgColor indexed="64"/>
      </patternFill>
    </fill>
    <fill>
      <patternFill patternType="solid">
        <fgColor theme="0"/>
        <bgColor indexed="64"/>
      </patternFill>
    </fill>
    <fill>
      <patternFill patternType="solid">
        <fgColor theme="7" tint="0.799951170384838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bgColor indexed="64"/>
      </patternFill>
    </fill>
    <fill>
      <patternFill patternType="gray125">
        <bgColor theme="8" tint="0.79998168889431442"/>
      </patternFill>
    </fill>
    <fill>
      <patternFill patternType="gray125">
        <bgColor theme="9" tint="0.79998168889431442"/>
      </patternFill>
    </fill>
    <fill>
      <patternFill patternType="gray125">
        <bgColor theme="7" tint="0.79995117038483843"/>
      </patternFill>
    </fill>
    <fill>
      <patternFill patternType="gray125">
        <bgColor theme="2"/>
      </patternFill>
    </fill>
    <fill>
      <patternFill patternType="solid">
        <fgColor theme="5" tint="0.79998168889431442"/>
        <bgColor indexed="65"/>
      </patternFill>
    </fill>
    <fill>
      <patternFill patternType="solid">
        <fgColor theme="5" tint="0.79998168889431442"/>
        <bgColor indexed="64"/>
      </patternFill>
    </fill>
    <fill>
      <patternFill patternType="gray125">
        <bgColor theme="5" tint="0.79998168889431442"/>
      </patternFill>
    </fill>
  </fills>
  <borders count="79">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top/>
      <bottom style="thin">
        <color auto="1"/>
      </bottom>
      <diagonal/>
    </border>
    <border>
      <left style="thin">
        <color auto="1"/>
      </left>
      <right/>
      <top style="thick">
        <color auto="1"/>
      </top>
      <bottom style="thick">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ck">
        <color auto="1"/>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n">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ck">
        <color auto="1"/>
      </left>
      <right/>
      <top style="thick">
        <color auto="1"/>
      </top>
      <bottom/>
      <diagonal/>
    </border>
    <border>
      <left/>
      <right/>
      <top style="thick">
        <color auto="1"/>
      </top>
      <bottom/>
      <diagonal/>
    </border>
    <border>
      <left style="thin">
        <color auto="1"/>
      </left>
      <right style="thick">
        <color auto="1"/>
      </right>
      <top style="thick">
        <color auto="1"/>
      </top>
      <bottom/>
      <diagonal/>
    </border>
    <border>
      <left/>
      <right style="thin">
        <color auto="1"/>
      </right>
      <top style="thick">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n">
        <color auto="1"/>
      </right>
      <top/>
      <bottom/>
      <diagonal/>
    </border>
    <border>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medium">
        <color indexed="64"/>
      </left>
      <right style="thin">
        <color auto="1"/>
      </right>
      <top style="thick">
        <color auto="1"/>
      </top>
      <bottom style="medium">
        <color indexed="64"/>
      </bottom>
      <diagonal/>
    </border>
    <border>
      <left/>
      <right style="thin">
        <color auto="1"/>
      </right>
      <top style="thick">
        <color auto="1"/>
      </top>
      <bottom style="medium">
        <color indexed="64"/>
      </bottom>
      <diagonal/>
    </border>
    <border>
      <left style="thin">
        <color auto="1"/>
      </left>
      <right style="thin">
        <color auto="1"/>
      </right>
      <top style="thick">
        <color auto="1"/>
      </top>
      <bottom style="medium">
        <color indexed="64"/>
      </bottom>
      <diagonal/>
    </border>
    <border>
      <left style="thin">
        <color auto="1"/>
      </left>
      <right/>
      <top style="thick">
        <color auto="1"/>
      </top>
      <bottom style="medium">
        <color indexed="64"/>
      </bottom>
      <diagonal/>
    </border>
    <border>
      <left style="thin">
        <color auto="1"/>
      </left>
      <right style="medium">
        <color indexed="64"/>
      </right>
      <top style="thick">
        <color auto="1"/>
      </top>
      <bottom style="medium">
        <color indexed="64"/>
      </bottom>
      <diagonal/>
    </border>
    <border>
      <left/>
      <right style="thick">
        <color auto="1"/>
      </right>
      <top style="thick">
        <color auto="1"/>
      </top>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9" borderId="0" applyNumberFormat="0" applyBorder="0" applyAlignment="0" applyProtection="0"/>
    <xf numFmtId="0" fontId="8" fillId="10" borderId="0" applyNumberFormat="0" applyBorder="0" applyAlignment="0" applyProtection="0"/>
    <xf numFmtId="0" fontId="16" fillId="19" borderId="0" applyNumberFormat="0" applyBorder="0" applyAlignment="0" applyProtection="0"/>
  </cellStyleXfs>
  <cellXfs count="374">
    <xf numFmtId="0" fontId="0" fillId="0" borderId="0" xfId="0"/>
    <xf numFmtId="0" fontId="0" fillId="0" borderId="0" xfId="0" applyProtection="1">
      <protection locked="0"/>
    </xf>
    <xf numFmtId="10" fontId="0" fillId="0" borderId="0" xfId="0" applyNumberFormat="1" applyProtection="1">
      <protection locked="0"/>
    </xf>
    <xf numFmtId="2" fontId="0" fillId="0" borderId="0" xfId="0" applyNumberFormat="1" applyProtection="1">
      <protection locked="0"/>
    </xf>
    <xf numFmtId="0" fontId="0" fillId="0" borderId="0" xfId="0" applyNumberFormat="1" applyProtection="1">
      <protection locked="0"/>
    </xf>
    <xf numFmtId="0" fontId="1" fillId="0" borderId="0" xfId="0" applyFont="1" applyProtection="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2"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4" xfId="0" applyBorder="1" applyAlignment="1" applyProtection="1">
      <alignment horizontal="center" vertical="center" wrapText="1"/>
      <protection locked="0"/>
    </xf>
    <xf numFmtId="0" fontId="0" fillId="0" borderId="4"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5" xfId="0"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5" xfId="0" applyNumberFormat="1" applyFont="1" applyBorder="1" applyAlignment="1" applyProtection="1">
      <alignment horizontal="center" vertical="center"/>
      <protection locked="0"/>
    </xf>
    <xf numFmtId="2" fontId="1" fillId="0" borderId="5" xfId="0" applyNumberFormat="1" applyFont="1" applyBorder="1" applyAlignment="1" applyProtection="1">
      <alignment horizontal="center" vertical="center"/>
    </xf>
    <xf numFmtId="2" fontId="1" fillId="0" borderId="6" xfId="0" applyNumberFormat="1"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1" xfId="0" applyFont="1" applyBorder="1" applyAlignment="1" applyProtection="1">
      <alignment horizontal="centerContinuous" vertical="center"/>
      <protection locked="0"/>
    </xf>
    <xf numFmtId="0" fontId="1" fillId="0" borderId="12" xfId="0" applyFont="1" applyBorder="1" applyAlignment="1" applyProtection="1">
      <alignment horizontal="centerContinuous" vertical="center"/>
      <protection locked="0"/>
    </xf>
    <xf numFmtId="0" fontId="1" fillId="0" borderId="13" xfId="0" applyFont="1" applyBorder="1" applyAlignment="1" applyProtection="1">
      <alignment horizontal="centerContinuous" vertical="center"/>
      <protection locked="0"/>
    </xf>
    <xf numFmtId="0" fontId="1" fillId="0" borderId="12" xfId="0" applyFont="1" applyBorder="1" applyAlignment="1" applyProtection="1">
      <alignment horizontal="centerContinuous"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textRotation="90" wrapText="1"/>
      <protection locked="0"/>
    </xf>
    <xf numFmtId="0" fontId="1" fillId="0" borderId="21" xfId="0" applyFont="1" applyBorder="1" applyAlignment="1" applyProtection="1">
      <alignment horizontal="center" vertical="center" textRotation="90" wrapText="1"/>
      <protection locked="0"/>
    </xf>
    <xf numFmtId="2" fontId="1" fillId="0" borderId="21" xfId="0" applyNumberFormat="1" applyFont="1" applyBorder="1" applyAlignment="1" applyProtection="1">
      <alignment horizontal="center" vertical="center" textRotation="90" wrapText="1"/>
      <protection locked="0"/>
    </xf>
    <xf numFmtId="2" fontId="1" fillId="0" borderId="22" xfId="0" applyNumberFormat="1" applyFont="1" applyBorder="1" applyAlignment="1" applyProtection="1">
      <alignment horizontal="center" vertical="center" textRotation="90" wrapText="1"/>
      <protection locked="0"/>
    </xf>
    <xf numFmtId="0" fontId="1" fillId="0" borderId="11" xfId="0" applyFont="1" applyBorder="1" applyAlignment="1" applyProtection="1">
      <alignment horizontal="centerContinuous" vertical="center" wrapText="1"/>
      <protection locked="0"/>
    </xf>
    <xf numFmtId="10" fontId="1" fillId="0" borderId="12" xfId="0" applyNumberFormat="1" applyFont="1" applyBorder="1" applyAlignment="1" applyProtection="1">
      <alignment horizontal="centerContinuous" vertical="center" wrapText="1"/>
      <protection locked="0"/>
    </xf>
    <xf numFmtId="2" fontId="1" fillId="0" borderId="12" xfId="0" applyNumberFormat="1" applyFont="1" applyBorder="1" applyAlignment="1" applyProtection="1">
      <alignment horizontal="centerContinuous" vertical="center" wrapText="1"/>
      <protection locked="0"/>
    </xf>
    <xf numFmtId="2" fontId="1" fillId="0" borderId="13" xfId="0" applyNumberFormat="1" applyFont="1" applyBorder="1" applyAlignment="1" applyProtection="1">
      <alignment horizontal="centerContinuous" vertical="center" wrapText="1"/>
      <protection locked="0"/>
    </xf>
    <xf numFmtId="0" fontId="1" fillId="0" borderId="9" xfId="0" applyFont="1" applyBorder="1" applyAlignment="1" applyProtection="1">
      <alignment horizontal="center" vertical="center" wrapText="1"/>
      <protection locked="0"/>
    </xf>
    <xf numFmtId="2" fontId="1" fillId="6" borderId="1" xfId="0" applyNumberFormat="1" applyFont="1" applyFill="1" applyBorder="1" applyAlignment="1" applyProtection="1">
      <alignment horizontal="center" vertical="center"/>
    </xf>
    <xf numFmtId="0" fontId="0" fillId="12" borderId="0" xfId="0" applyFill="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10" fontId="1" fillId="12" borderId="1" xfId="0" applyNumberFormat="1" applyFont="1" applyFill="1" applyBorder="1" applyAlignment="1" applyProtection="1">
      <alignment horizontal="center" vertical="center"/>
    </xf>
    <xf numFmtId="10" fontId="1" fillId="12" borderId="5" xfId="0" applyNumberFormat="1" applyFont="1" applyFill="1" applyBorder="1" applyAlignment="1" applyProtection="1">
      <alignment horizontal="center" vertical="center"/>
    </xf>
    <xf numFmtId="10" fontId="1" fillId="13" borderId="1" xfId="0" applyNumberFormat="1" applyFont="1" applyFill="1" applyBorder="1" applyAlignment="1" applyProtection="1">
      <alignment horizontal="center" vertical="center"/>
    </xf>
    <xf numFmtId="10" fontId="1" fillId="6" borderId="1" xfId="0" applyNumberFormat="1" applyFont="1" applyFill="1" applyBorder="1" applyAlignment="1" applyProtection="1">
      <alignment horizontal="center" vertical="center"/>
    </xf>
    <xf numFmtId="10" fontId="1" fillId="6" borderId="5" xfId="0" applyNumberFormat="1" applyFont="1" applyFill="1" applyBorder="1" applyAlignment="1" applyProtection="1">
      <alignment horizontal="center" vertical="center"/>
    </xf>
    <xf numFmtId="10" fontId="1" fillId="0" borderId="1" xfId="0" applyNumberFormat="1" applyFont="1" applyBorder="1" applyAlignment="1" applyProtection="1">
      <alignment horizontal="center" vertical="center"/>
    </xf>
    <xf numFmtId="10" fontId="1" fillId="0" borderId="1" xfId="0" applyNumberFormat="1" applyFont="1" applyFill="1" applyBorder="1" applyAlignment="1" applyProtection="1">
      <alignment horizontal="center" vertical="center"/>
    </xf>
    <xf numFmtId="10" fontId="1" fillId="0" borderId="5" xfId="0" applyNumberFormat="1" applyFont="1" applyFill="1" applyBorder="1" applyAlignment="1" applyProtection="1">
      <alignment horizontal="center" vertical="center"/>
    </xf>
    <xf numFmtId="0" fontId="1" fillId="8" borderId="11" xfId="0" applyFont="1" applyFill="1" applyBorder="1" applyAlignment="1" applyProtection="1">
      <alignment horizontal="centerContinuous" vertical="center" wrapText="1"/>
    </xf>
    <xf numFmtId="0" fontId="1" fillId="8" borderId="12" xfId="0" applyFont="1" applyFill="1" applyBorder="1" applyAlignment="1" applyProtection="1">
      <alignment horizontal="centerContinuous" vertical="center" wrapText="1"/>
    </xf>
    <xf numFmtId="10" fontId="1" fillId="8" borderId="12" xfId="0" applyNumberFormat="1" applyFont="1" applyFill="1" applyBorder="1" applyAlignment="1" applyProtection="1">
      <alignment horizontal="centerContinuous" vertical="center" wrapText="1"/>
    </xf>
    <xf numFmtId="2" fontId="1" fillId="8" borderId="12" xfId="0" applyNumberFormat="1" applyFont="1" applyFill="1" applyBorder="1" applyAlignment="1" applyProtection="1">
      <alignment horizontal="centerContinuous" vertical="center" wrapText="1"/>
    </xf>
    <xf numFmtId="2" fontId="1" fillId="8" borderId="13" xfId="0" applyNumberFormat="1" applyFont="1" applyFill="1" applyBorder="1" applyAlignment="1" applyProtection="1">
      <alignment horizontal="centerContinuous" vertical="center" wrapText="1"/>
    </xf>
    <xf numFmtId="0" fontId="1" fillId="6" borderId="11" xfId="0" applyFont="1" applyFill="1" applyBorder="1" applyAlignment="1" applyProtection="1">
      <alignment horizontal="centerContinuous" vertical="center" wrapText="1"/>
    </xf>
    <xf numFmtId="0" fontId="1" fillId="6" borderId="12" xfId="0" applyFont="1" applyFill="1" applyBorder="1" applyAlignment="1" applyProtection="1">
      <alignment horizontal="centerContinuous" vertical="center" wrapText="1"/>
    </xf>
    <xf numFmtId="10" fontId="1" fillId="6" borderId="12" xfId="0" applyNumberFormat="1" applyFont="1" applyFill="1" applyBorder="1" applyAlignment="1" applyProtection="1">
      <alignment horizontal="centerContinuous" vertical="center" wrapText="1"/>
    </xf>
    <xf numFmtId="2" fontId="1" fillId="6" borderId="12" xfId="0" applyNumberFormat="1" applyFont="1" applyFill="1" applyBorder="1" applyAlignment="1" applyProtection="1">
      <alignment horizontal="centerContinuous" vertical="center" wrapText="1"/>
    </xf>
    <xf numFmtId="2" fontId="1" fillId="6" borderId="13" xfId="0" applyNumberFormat="1" applyFont="1" applyFill="1" applyBorder="1" applyAlignment="1" applyProtection="1">
      <alignment horizontal="centerContinuous" vertical="center" wrapText="1"/>
    </xf>
    <xf numFmtId="0" fontId="1" fillId="6" borderId="13" xfId="0" applyFont="1" applyFill="1" applyBorder="1" applyAlignment="1" applyProtection="1">
      <alignment horizontal="centerContinuous" vertical="center" wrapText="1"/>
    </xf>
    <xf numFmtId="0" fontId="1" fillId="7" borderId="12" xfId="0" applyFont="1" applyFill="1" applyBorder="1" applyAlignment="1" applyProtection="1">
      <alignment horizontal="centerContinuous" vertical="center"/>
    </xf>
    <xf numFmtId="0" fontId="1" fillId="7" borderId="12" xfId="0" applyFont="1" applyFill="1" applyBorder="1" applyAlignment="1" applyProtection="1">
      <alignment horizontal="centerContinuous" vertical="center" wrapText="1"/>
    </xf>
    <xf numFmtId="10" fontId="1" fillId="7" borderId="12" xfId="0" applyNumberFormat="1" applyFont="1" applyFill="1" applyBorder="1" applyAlignment="1" applyProtection="1">
      <alignment horizontal="centerContinuous" vertical="center" wrapText="1"/>
    </xf>
    <xf numFmtId="2" fontId="1" fillId="7" borderId="12" xfId="0" applyNumberFormat="1" applyFont="1" applyFill="1" applyBorder="1" applyAlignment="1" applyProtection="1">
      <alignment horizontal="centerContinuous" vertical="center" wrapText="1"/>
    </xf>
    <xf numFmtId="2" fontId="1" fillId="7" borderId="13" xfId="0" applyNumberFormat="1" applyFont="1" applyFill="1" applyBorder="1" applyAlignment="1" applyProtection="1">
      <alignment horizontal="centerContinuous" vertical="center" wrapText="1"/>
    </xf>
    <xf numFmtId="0" fontId="1" fillId="7" borderId="11" xfId="0" applyFont="1" applyFill="1" applyBorder="1" applyAlignment="1" applyProtection="1">
      <alignment horizontal="centerContinuous" vertical="center" wrapText="1"/>
    </xf>
    <xf numFmtId="0" fontId="1" fillId="7" borderId="13" xfId="0" applyFont="1" applyFill="1" applyBorder="1" applyAlignment="1" applyProtection="1">
      <alignment horizontal="centerContinuous" vertical="center"/>
    </xf>
    <xf numFmtId="0" fontId="1" fillId="8" borderId="23" xfId="0" applyFont="1" applyFill="1" applyBorder="1" applyAlignment="1" applyProtection="1">
      <alignment horizontal="center" vertical="center" textRotation="90" wrapText="1"/>
    </xf>
    <xf numFmtId="0" fontId="1" fillId="8" borderId="21" xfId="0" applyFont="1" applyFill="1" applyBorder="1" applyAlignment="1" applyProtection="1">
      <alignment horizontal="center" vertical="center" textRotation="90" wrapText="1"/>
    </xf>
    <xf numFmtId="2" fontId="1" fillId="8" borderId="21" xfId="0" applyNumberFormat="1" applyFont="1" applyFill="1" applyBorder="1" applyAlignment="1" applyProtection="1">
      <alignment horizontal="center" vertical="center" textRotation="90" wrapText="1"/>
    </xf>
    <xf numFmtId="2" fontId="1" fillId="8" borderId="22" xfId="0" applyNumberFormat="1" applyFont="1" applyFill="1" applyBorder="1" applyAlignment="1" applyProtection="1">
      <alignment horizontal="center" vertical="center" textRotation="90" wrapText="1"/>
    </xf>
    <xf numFmtId="2" fontId="1" fillId="8" borderId="27" xfId="0" applyNumberFormat="1" applyFont="1" applyFill="1" applyBorder="1" applyAlignment="1" applyProtection="1">
      <alignment horizontal="center" vertical="center" textRotation="90" wrapText="1"/>
    </xf>
    <xf numFmtId="2" fontId="1" fillId="8" borderId="9" xfId="0" applyNumberFormat="1" applyFont="1" applyFill="1" applyBorder="1" applyAlignment="1" applyProtection="1">
      <alignment horizontal="center" vertical="center" textRotation="90" wrapText="1"/>
    </xf>
    <xf numFmtId="0" fontId="1" fillId="6" borderId="23" xfId="0" applyFont="1" applyFill="1" applyBorder="1" applyAlignment="1" applyProtection="1">
      <alignment horizontal="center" vertical="center" textRotation="90" wrapText="1"/>
    </xf>
    <xf numFmtId="0" fontId="1" fillId="6" borderId="21" xfId="0" applyFont="1" applyFill="1" applyBorder="1" applyAlignment="1" applyProtection="1">
      <alignment horizontal="center" vertical="center" textRotation="90" wrapText="1"/>
    </xf>
    <xf numFmtId="2" fontId="1" fillId="6" borderId="21" xfId="0" applyNumberFormat="1" applyFont="1" applyFill="1" applyBorder="1" applyAlignment="1" applyProtection="1">
      <alignment horizontal="center" vertical="center" textRotation="90" wrapText="1"/>
    </xf>
    <xf numFmtId="2" fontId="1" fillId="6" borderId="22" xfId="0" applyNumberFormat="1" applyFont="1" applyFill="1" applyBorder="1" applyAlignment="1" applyProtection="1">
      <alignment horizontal="center" vertical="center" textRotation="90" wrapText="1"/>
    </xf>
    <xf numFmtId="2" fontId="1" fillId="6" borderId="27" xfId="0" applyNumberFormat="1" applyFont="1" applyFill="1" applyBorder="1" applyAlignment="1" applyProtection="1">
      <alignment horizontal="center" vertical="center" textRotation="90" wrapText="1"/>
    </xf>
    <xf numFmtId="0" fontId="1" fillId="7" borderId="25" xfId="0" applyFont="1" applyFill="1" applyBorder="1" applyAlignment="1" applyProtection="1">
      <alignment horizontal="center" vertical="center" textRotation="90" wrapText="1"/>
    </xf>
    <xf numFmtId="0" fontId="1" fillId="7" borderId="21" xfId="0" applyFont="1" applyFill="1" applyBorder="1" applyAlignment="1" applyProtection="1">
      <alignment horizontal="center" vertical="center" textRotation="90" wrapText="1"/>
    </xf>
    <xf numFmtId="2" fontId="1" fillId="7" borderId="21" xfId="0" applyNumberFormat="1" applyFont="1" applyFill="1" applyBorder="1" applyAlignment="1" applyProtection="1">
      <alignment horizontal="center" vertical="center" textRotation="90" wrapText="1"/>
    </xf>
    <xf numFmtId="2" fontId="1" fillId="7" borderId="22" xfId="0" applyNumberFormat="1" applyFont="1" applyFill="1" applyBorder="1" applyAlignment="1" applyProtection="1">
      <alignment horizontal="center" vertical="center" textRotation="90" wrapText="1"/>
    </xf>
    <xf numFmtId="0" fontId="1" fillId="7" borderId="23" xfId="0" applyFont="1" applyFill="1" applyBorder="1" applyAlignment="1" applyProtection="1">
      <alignment horizontal="center" vertical="center" textRotation="90" wrapText="1"/>
    </xf>
    <xf numFmtId="2" fontId="1" fillId="7" borderId="27" xfId="0" applyNumberFormat="1" applyFont="1" applyFill="1" applyBorder="1" applyAlignment="1" applyProtection="1">
      <alignment horizontal="center" vertical="center" textRotation="90" wrapText="1"/>
    </xf>
    <xf numFmtId="0" fontId="1" fillId="12" borderId="2" xfId="0" applyFont="1" applyFill="1" applyBorder="1" applyAlignment="1" applyProtection="1">
      <alignment horizontal="center" vertical="center"/>
    </xf>
    <xf numFmtId="0" fontId="1" fillId="12" borderId="1" xfId="0" applyFont="1" applyFill="1" applyBorder="1" applyAlignment="1" applyProtection="1">
      <alignment horizontal="center" vertical="center"/>
    </xf>
    <xf numFmtId="0" fontId="1" fillId="12" borderId="1" xfId="0" applyNumberFormat="1" applyFont="1" applyFill="1" applyBorder="1" applyAlignment="1" applyProtection="1">
      <alignment horizontal="center" vertical="center"/>
    </xf>
    <xf numFmtId="2" fontId="1" fillId="12" borderId="3" xfId="0" applyNumberFormat="1" applyFont="1" applyFill="1" applyBorder="1" applyAlignment="1" applyProtection="1">
      <alignment horizontal="center" vertical="center"/>
    </xf>
    <xf numFmtId="2" fontId="1" fillId="12" borderId="14" xfId="0" applyNumberFormat="1"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1" xfId="0" applyNumberFormat="1" applyFont="1" applyFill="1" applyBorder="1" applyAlignment="1" applyProtection="1">
      <alignment horizontal="center" vertical="center"/>
    </xf>
    <xf numFmtId="2" fontId="1" fillId="6" borderId="14" xfId="0" applyNumberFormat="1" applyFont="1" applyFill="1" applyBorder="1" applyAlignment="1" applyProtection="1">
      <alignment horizontal="center" vertical="center"/>
    </xf>
    <xf numFmtId="0" fontId="1" fillId="12" borderId="26"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2" fontId="1" fillId="0" borderId="14" xfId="0" applyNumberFormat="1" applyFont="1" applyBorder="1" applyAlignment="1" applyProtection="1">
      <alignment horizontal="center" vertical="center"/>
    </xf>
    <xf numFmtId="2" fontId="1" fillId="6" borderId="3" xfId="0" applyNumberFormat="1"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7" borderId="1" xfId="0" applyNumberFormat="1" applyFont="1" applyFill="1" applyBorder="1" applyAlignment="1" applyProtection="1">
      <alignment horizontal="center" vertical="center"/>
    </xf>
    <xf numFmtId="10" fontId="1" fillId="7" borderId="1" xfId="0" applyNumberFormat="1" applyFont="1" applyFill="1" applyBorder="1" applyAlignment="1" applyProtection="1">
      <alignment horizontal="center" vertical="center"/>
    </xf>
    <xf numFmtId="2" fontId="1" fillId="7" borderId="3" xfId="0" applyNumberFormat="1" applyFont="1" applyFill="1" applyBorder="1" applyAlignment="1" applyProtection="1">
      <alignment horizontal="center" vertical="center"/>
    </xf>
    <xf numFmtId="2" fontId="1" fillId="7" borderId="14" xfId="0" applyNumberFormat="1" applyFont="1" applyFill="1" applyBorder="1" applyAlignment="1" applyProtection="1">
      <alignment horizontal="center" vertical="center"/>
    </xf>
    <xf numFmtId="0" fontId="1" fillId="7" borderId="26" xfId="0" applyFont="1" applyFill="1" applyBorder="1" applyAlignment="1" applyProtection="1">
      <alignment horizontal="center" vertical="center"/>
    </xf>
    <xf numFmtId="0" fontId="1" fillId="12" borderId="4" xfId="0" applyFont="1" applyFill="1" applyBorder="1" applyAlignment="1" applyProtection="1">
      <alignment horizontal="center" vertical="center"/>
    </xf>
    <xf numFmtId="0" fontId="1" fillId="12" borderId="5" xfId="0" applyFont="1" applyFill="1" applyBorder="1" applyAlignment="1" applyProtection="1">
      <alignment horizontal="center" vertical="center"/>
    </xf>
    <xf numFmtId="0" fontId="1" fillId="12" borderId="5" xfId="0" applyNumberFormat="1" applyFont="1" applyFill="1" applyBorder="1" applyAlignment="1" applyProtection="1">
      <alignment horizontal="center" vertical="center"/>
    </xf>
    <xf numFmtId="2" fontId="1" fillId="12" borderId="6" xfId="0" applyNumberFormat="1"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5" xfId="0" applyNumberFormat="1" applyFont="1" applyBorder="1" applyAlignment="1" applyProtection="1">
      <alignment horizontal="center" vertical="center"/>
    </xf>
    <xf numFmtId="2" fontId="1" fillId="0" borderId="15" xfId="0" applyNumberFormat="1" applyFont="1" applyBorder="1" applyAlignment="1" applyProtection="1">
      <alignment horizontal="center" vertical="center"/>
    </xf>
    <xf numFmtId="0" fontId="1" fillId="6" borderId="4"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6" borderId="5" xfId="0" applyNumberFormat="1" applyFont="1" applyFill="1" applyBorder="1" applyAlignment="1" applyProtection="1">
      <alignment horizontal="center" vertical="center"/>
    </xf>
    <xf numFmtId="2" fontId="1" fillId="6" borderId="15" xfId="0" applyNumberFormat="1" applyFont="1" applyFill="1" applyBorder="1" applyAlignment="1" applyProtection="1">
      <alignment horizontal="center" vertical="center"/>
    </xf>
    <xf numFmtId="0" fontId="1" fillId="12" borderId="31"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1" fillId="7" borderId="5" xfId="0" applyNumberFormat="1" applyFont="1" applyFill="1" applyBorder="1" applyAlignment="1" applyProtection="1">
      <alignment horizontal="center" vertical="center"/>
    </xf>
    <xf numFmtId="10" fontId="1" fillId="7" borderId="5" xfId="0" applyNumberFormat="1" applyFont="1" applyFill="1" applyBorder="1" applyAlignment="1" applyProtection="1">
      <alignment horizontal="center" vertical="center"/>
    </xf>
    <xf numFmtId="2" fontId="1" fillId="7" borderId="15" xfId="0" applyNumberFormat="1" applyFont="1" applyFill="1" applyBorder="1" applyAlignment="1" applyProtection="1">
      <alignment horizontal="center" vertical="center"/>
    </xf>
    <xf numFmtId="0" fontId="0" fillId="3" borderId="12" xfId="0" applyFill="1" applyBorder="1" applyAlignment="1" applyProtection="1">
      <alignment horizontal="centerContinuous" vertical="center"/>
    </xf>
    <xf numFmtId="1" fontId="0" fillId="3" borderId="12" xfId="0" applyNumberFormat="1" applyFill="1" applyBorder="1" applyAlignment="1" applyProtection="1">
      <alignment horizontal="centerContinuous" vertical="center"/>
    </xf>
    <xf numFmtId="0" fontId="0" fillId="3" borderId="13" xfId="0" applyFill="1" applyBorder="1" applyAlignment="1" applyProtection="1">
      <alignment horizontal="centerContinuous" vertical="center"/>
    </xf>
    <xf numFmtId="0" fontId="0" fillId="0" borderId="0" xfId="0" applyProtection="1"/>
    <xf numFmtId="0" fontId="0" fillId="4" borderId="12" xfId="0" applyFill="1" applyBorder="1" applyProtection="1"/>
    <xf numFmtId="1" fontId="0" fillId="4" borderId="12" xfId="0" applyNumberFormat="1" applyFill="1" applyBorder="1" applyProtection="1"/>
    <xf numFmtId="0" fontId="0" fillId="0" borderId="12" xfId="0" applyBorder="1" applyProtection="1"/>
    <xf numFmtId="0" fontId="3" fillId="3" borderId="12" xfId="0" applyFont="1" applyFill="1" applyBorder="1" applyAlignment="1" applyProtection="1">
      <alignment horizontal="centerContinuous" vertical="center"/>
    </xf>
    <xf numFmtId="1" fontId="3" fillId="3" borderId="12" xfId="0" applyNumberFormat="1"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4" borderId="12" xfId="0" applyFont="1" applyFill="1" applyBorder="1" applyAlignment="1" applyProtection="1">
      <alignment horizontal="centerContinuous" vertical="center"/>
    </xf>
    <xf numFmtId="1" fontId="3" fillId="4" borderId="12" xfId="0" applyNumberFormat="1" applyFont="1" applyFill="1" applyBorder="1" applyAlignment="1" applyProtection="1">
      <alignment horizontal="centerContinuous" vertical="center"/>
    </xf>
    <xf numFmtId="0" fontId="3" fillId="4" borderId="0" xfId="0" applyFont="1" applyFill="1" applyBorder="1" applyAlignment="1" applyProtection="1">
      <alignment horizontal="centerContinuous" vertical="center"/>
    </xf>
    <xf numFmtId="0" fontId="2" fillId="0" borderId="11" xfId="0" applyFont="1" applyBorder="1" applyAlignment="1" applyProtection="1">
      <alignment horizontal="centerContinuous" vertical="center"/>
    </xf>
    <xf numFmtId="0" fontId="2" fillId="0" borderId="12" xfId="0" applyFont="1" applyBorder="1" applyAlignment="1" applyProtection="1">
      <alignment horizontal="centerContinuous" vertical="center"/>
    </xf>
    <xf numFmtId="1" fontId="2" fillId="0" borderId="16" xfId="0" applyNumberFormat="1" applyFont="1" applyFill="1" applyBorder="1" applyAlignment="1" applyProtection="1">
      <alignment horizontal="centerContinuous" vertical="center" wrapText="1"/>
    </xf>
    <xf numFmtId="2" fontId="2" fillId="0" borderId="17" xfId="0" applyNumberFormat="1" applyFont="1" applyFill="1" applyBorder="1" applyAlignment="1" applyProtection="1">
      <alignment horizontal="centerContinuous" vertical="center" wrapText="1"/>
    </xf>
    <xf numFmtId="2" fontId="2" fillId="0" borderId="18" xfId="0" applyNumberFormat="1" applyFont="1" applyFill="1" applyBorder="1" applyAlignment="1" applyProtection="1">
      <alignment horizontal="centerContinuous" vertical="center" wrapText="1"/>
    </xf>
    <xf numFmtId="0" fontId="2" fillId="5" borderId="11" xfId="0" applyFont="1" applyFill="1" applyBorder="1" applyAlignment="1" applyProtection="1">
      <alignment horizontal="centerContinuous" vertical="center" wrapText="1"/>
    </xf>
    <xf numFmtId="0" fontId="2" fillId="5" borderId="12" xfId="0" applyFont="1" applyFill="1" applyBorder="1" applyAlignment="1" applyProtection="1">
      <alignment horizontal="centerContinuous" vertical="center" wrapText="1"/>
    </xf>
    <xf numFmtId="10" fontId="2" fillId="5" borderId="12" xfId="0" applyNumberFormat="1" applyFont="1" applyFill="1" applyBorder="1" applyAlignment="1" applyProtection="1">
      <alignment horizontal="centerContinuous" vertical="center" wrapText="1"/>
    </xf>
    <xf numFmtId="2" fontId="2" fillId="5" borderId="12" xfId="0" applyNumberFormat="1" applyFont="1" applyFill="1" applyBorder="1" applyAlignment="1" applyProtection="1">
      <alignment horizontal="centerContinuous" vertical="center" wrapText="1"/>
    </xf>
    <xf numFmtId="2" fontId="2" fillId="5" borderId="13" xfId="0" applyNumberFormat="1" applyFont="1" applyFill="1" applyBorder="1" applyAlignment="1" applyProtection="1">
      <alignment horizontal="centerContinuous" vertical="center" wrapText="1"/>
    </xf>
    <xf numFmtId="0" fontId="2" fillId="6" borderId="11" xfId="0" applyFont="1" applyFill="1" applyBorder="1" applyAlignment="1" applyProtection="1">
      <alignment horizontal="centerContinuous" vertical="center" wrapText="1"/>
    </xf>
    <xf numFmtId="0" fontId="2" fillId="6" borderId="12" xfId="0" applyFont="1" applyFill="1" applyBorder="1" applyAlignment="1" applyProtection="1">
      <alignment horizontal="centerContinuous" vertical="center" wrapText="1"/>
    </xf>
    <xf numFmtId="0" fontId="2" fillId="6" borderId="12" xfId="0" applyNumberFormat="1" applyFont="1" applyFill="1" applyBorder="1" applyAlignment="1" applyProtection="1">
      <alignment horizontal="centerContinuous" vertical="center" wrapText="1"/>
    </xf>
    <xf numFmtId="10" fontId="2" fillId="6" borderId="12" xfId="0" applyNumberFormat="1" applyFont="1" applyFill="1" applyBorder="1" applyAlignment="1" applyProtection="1">
      <alignment horizontal="centerContinuous" vertical="center" wrapText="1"/>
    </xf>
    <xf numFmtId="0" fontId="2" fillId="0" borderId="0" xfId="0" applyFont="1" applyProtection="1"/>
    <xf numFmtId="1" fontId="0" fillId="0" borderId="0" xfId="0" applyNumberFormat="1" applyProtection="1"/>
    <xf numFmtId="0" fontId="0" fillId="0" borderId="0" xfId="0" applyNumberFormat="1" applyProtection="1"/>
    <xf numFmtId="0" fontId="9" fillId="14" borderId="12" xfId="2" applyFont="1" applyFill="1" applyBorder="1" applyAlignment="1" applyProtection="1">
      <alignment horizontal="centerContinuous" vertical="center"/>
    </xf>
    <xf numFmtId="0" fontId="9" fillId="14" borderId="13" xfId="2" applyFont="1" applyFill="1" applyBorder="1" applyAlignment="1" applyProtection="1">
      <alignment horizontal="centerContinuous" vertical="center"/>
    </xf>
    <xf numFmtId="0" fontId="0" fillId="0" borderId="0" xfId="0" applyBorder="1" applyProtection="1"/>
    <xf numFmtId="0" fontId="12" fillId="3" borderId="12" xfId="0" applyFont="1" applyFill="1" applyBorder="1" applyAlignment="1" applyProtection="1">
      <alignment horizontal="centerContinuous" vertical="center" wrapText="1"/>
    </xf>
    <xf numFmtId="0" fontId="4" fillId="4" borderId="12" xfId="0" applyFont="1" applyFill="1" applyBorder="1" applyAlignment="1" applyProtection="1">
      <alignment horizontal="centerContinuous" vertical="center"/>
    </xf>
    <xf numFmtId="0" fontId="10" fillId="3" borderId="11" xfId="0" applyFont="1" applyFill="1" applyBorder="1" applyAlignment="1" applyProtection="1">
      <alignment horizontal="centerContinuous" vertical="center"/>
    </xf>
    <xf numFmtId="0" fontId="2" fillId="0" borderId="7" xfId="0" applyFont="1" applyFill="1" applyBorder="1" applyAlignment="1" applyProtection="1">
      <alignment horizontal="left" vertical="center"/>
    </xf>
    <xf numFmtId="0" fontId="2" fillId="0" borderId="8" xfId="0" applyFont="1" applyBorder="1" applyAlignment="1" applyProtection="1">
      <alignment horizontal="left" vertical="center"/>
    </xf>
    <xf numFmtId="0" fontId="2" fillId="0" borderId="10"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1" fontId="2" fillId="0" borderId="7" xfId="0" applyNumberFormat="1" applyFont="1" applyFill="1" applyBorder="1" applyAlignment="1" applyProtection="1">
      <alignment horizontal="center" vertical="center"/>
    </xf>
    <xf numFmtId="1" fontId="2" fillId="0" borderId="8" xfId="0" applyNumberFormat="1" applyFont="1" applyFill="1" applyBorder="1" applyAlignment="1" applyProtection="1">
      <alignment horizontal="center" vertical="center"/>
    </xf>
    <xf numFmtId="1" fontId="2" fillId="0" borderId="9" xfId="0" applyNumberFormat="1" applyFont="1" applyFill="1" applyBorder="1" applyAlignment="1" applyProtection="1">
      <alignment horizontal="center" vertical="center"/>
    </xf>
    <xf numFmtId="0" fontId="2" fillId="8" borderId="28"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8" xfId="0" applyNumberFormat="1" applyFont="1" applyFill="1" applyBorder="1" applyAlignment="1" applyProtection="1">
      <alignment horizontal="center" vertical="center"/>
    </xf>
    <xf numFmtId="2" fontId="2" fillId="5" borderId="8" xfId="0" applyNumberFormat="1" applyFont="1" applyFill="1" applyBorder="1" applyAlignment="1" applyProtection="1">
      <alignment horizontal="center" vertical="center"/>
    </xf>
    <xf numFmtId="2" fontId="2" fillId="5" borderId="9" xfId="0" applyNumberFormat="1" applyFont="1" applyFill="1" applyBorder="1" applyAlignment="1" applyProtection="1">
      <alignment horizontal="center" vertical="center"/>
    </xf>
    <xf numFmtId="1" fontId="2" fillId="6" borderId="7" xfId="0" applyNumberFormat="1" applyFont="1" applyFill="1" applyBorder="1" applyAlignment="1" applyProtection="1">
      <alignment horizontal="center" vertical="center"/>
    </xf>
    <xf numFmtId="1" fontId="2" fillId="6" borderId="28" xfId="0" applyNumberFormat="1"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10" fontId="2" fillId="6" borderId="8" xfId="0" applyNumberFormat="1" applyFont="1" applyFill="1" applyBorder="1" applyAlignment="1" applyProtection="1">
      <alignment horizontal="center" vertical="center"/>
    </xf>
    <xf numFmtId="10" fontId="2" fillId="6" borderId="10" xfId="0" applyNumberFormat="1" applyFont="1" applyFill="1" applyBorder="1" applyAlignment="1" applyProtection="1">
      <alignment horizontal="center" vertical="center"/>
    </xf>
    <xf numFmtId="1" fontId="2" fillId="6" borderId="9" xfId="0" applyNumberFormat="1" applyFont="1" applyFill="1" applyBorder="1" applyAlignment="1" applyProtection="1">
      <alignment horizontal="center" vertical="center"/>
    </xf>
    <xf numFmtId="1" fontId="2" fillId="7" borderId="28" xfId="0" applyNumberFormat="1"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10" fontId="2" fillId="7" borderId="8" xfId="0" applyNumberFormat="1" applyFont="1" applyFill="1" applyBorder="1" applyAlignment="1" applyProtection="1">
      <alignment horizontal="center" vertical="center"/>
    </xf>
    <xf numFmtId="0" fontId="2" fillId="7" borderId="8" xfId="0" applyNumberFormat="1" applyFont="1" applyFill="1" applyBorder="1" applyAlignment="1" applyProtection="1">
      <alignment horizontal="center" vertical="center"/>
    </xf>
    <xf numFmtId="10" fontId="2" fillId="7" borderId="10" xfId="0" applyNumberFormat="1" applyFont="1" applyFill="1" applyBorder="1" applyAlignment="1" applyProtection="1">
      <alignment horizontal="center" vertical="center"/>
    </xf>
    <xf numFmtId="10" fontId="13" fillId="11" borderId="22" xfId="0" applyNumberFormat="1"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2"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1" fontId="2" fillId="0" borderId="2" xfId="0" applyNumberFormat="1" applyFont="1" applyFill="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1" fontId="2" fillId="0" borderId="3" xfId="0" applyNumberFormat="1"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vertical="center"/>
    </xf>
    <xf numFmtId="2" fontId="2" fillId="5" borderId="3" xfId="0" applyNumberFormat="1" applyFont="1" applyFill="1" applyBorder="1" applyAlignment="1" applyProtection="1">
      <alignment horizontal="center" vertical="center"/>
    </xf>
    <xf numFmtId="1" fontId="2" fillId="6" borderId="2" xfId="0" applyNumberFormat="1" applyFont="1" applyFill="1" applyBorder="1" applyAlignment="1" applyProtection="1">
      <alignment horizontal="center" vertical="center"/>
    </xf>
    <xf numFmtId="1" fontId="2" fillId="6" borderId="26" xfId="0" applyNumberFormat="1"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10" fontId="2" fillId="6" borderId="1" xfId="0" applyNumberFormat="1" applyFont="1" applyFill="1" applyBorder="1" applyAlignment="1" applyProtection="1">
      <alignment horizontal="center" vertical="center"/>
    </xf>
    <xf numFmtId="10" fontId="2" fillId="6" borderId="14" xfId="0" applyNumberFormat="1" applyFont="1" applyFill="1" applyBorder="1" applyAlignment="1" applyProtection="1">
      <alignment horizontal="center" vertical="center"/>
    </xf>
    <xf numFmtId="1" fontId="2" fillId="6" borderId="3" xfId="0" applyNumberFormat="1" applyFont="1" applyFill="1" applyBorder="1" applyAlignment="1" applyProtection="1">
      <alignment horizontal="center" vertical="center"/>
    </xf>
    <xf numFmtId="1" fontId="2" fillId="7" borderId="26" xfId="0" applyNumberFormat="1"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10" fontId="2" fillId="7" borderId="1" xfId="0" applyNumberFormat="1" applyFont="1" applyFill="1" applyBorder="1" applyAlignment="1" applyProtection="1">
      <alignment horizontal="center" vertical="center"/>
    </xf>
    <xf numFmtId="0" fontId="2" fillId="7" borderId="1" xfId="0" applyNumberFormat="1" applyFont="1" applyFill="1" applyBorder="1" applyAlignment="1" applyProtection="1">
      <alignment horizontal="center" vertical="center"/>
    </xf>
    <xf numFmtId="10" fontId="2" fillId="7" borderId="14" xfId="0" applyNumberFormat="1" applyFont="1" applyFill="1" applyBorder="1" applyAlignment="1" applyProtection="1">
      <alignment horizontal="center" vertical="center"/>
    </xf>
    <xf numFmtId="10" fontId="2" fillId="5" borderId="1" xfId="0" applyNumberFormat="1" applyFont="1" applyFill="1" applyBorder="1" applyAlignment="1" applyProtection="1">
      <alignment horizontal="center" vertical="center"/>
    </xf>
    <xf numFmtId="0" fontId="14" fillId="2" borderId="1" xfId="1" applyFont="1" applyFill="1" applyBorder="1" applyAlignment="1" applyProtection="1">
      <alignment horizontal="center" vertical="center"/>
    </xf>
    <xf numFmtId="0" fontId="14" fillId="9" borderId="1" xfId="1" applyFont="1" applyBorder="1" applyAlignment="1" applyProtection="1">
      <alignment horizontal="center" vertical="center"/>
    </xf>
    <xf numFmtId="0" fontId="14" fillId="10" borderId="1" xfId="2" applyFont="1" applyBorder="1" applyAlignment="1" applyProtection="1">
      <alignment horizontal="center" vertical="center"/>
    </xf>
    <xf numFmtId="0" fontId="2" fillId="0" borderId="29" xfId="0" applyFont="1" applyFill="1" applyBorder="1" applyAlignment="1" applyProtection="1">
      <alignment horizontal="left" vertical="center"/>
    </xf>
    <xf numFmtId="0" fontId="2" fillId="0" borderId="30" xfId="0" applyFont="1" applyBorder="1" applyAlignment="1" applyProtection="1">
      <alignment horizontal="left" vertical="center"/>
    </xf>
    <xf numFmtId="1" fontId="2" fillId="0" borderId="4"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1" fontId="2" fillId="0" borderId="6" xfId="0" applyNumberFormat="1" applyFont="1" applyFill="1" applyBorder="1" applyAlignment="1" applyProtection="1">
      <alignment horizontal="center" vertical="center"/>
    </xf>
    <xf numFmtId="1" fontId="2" fillId="7" borderId="34" xfId="0" applyNumberFormat="1" applyFont="1" applyFill="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1" fontId="2" fillId="0" borderId="18" xfId="0" applyNumberFormat="1" applyFont="1" applyFill="1" applyBorder="1" applyAlignment="1" applyProtection="1">
      <alignment horizontal="center" vertical="center"/>
    </xf>
    <xf numFmtId="1" fontId="2" fillId="6" borderId="16" xfId="0" applyNumberFormat="1" applyFont="1" applyFill="1" applyBorder="1" applyAlignment="1" applyProtection="1">
      <alignment horizontal="center" vertical="center"/>
    </xf>
    <xf numFmtId="1" fontId="2" fillId="6" borderId="19" xfId="0" applyNumberFormat="1"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10" fontId="2" fillId="6" borderId="17" xfId="0" applyNumberFormat="1" applyFont="1" applyFill="1" applyBorder="1" applyAlignment="1" applyProtection="1">
      <alignment horizontal="center" vertical="center"/>
    </xf>
    <xf numFmtId="10" fontId="2" fillId="6" borderId="24" xfId="0" applyNumberFormat="1" applyFont="1" applyFill="1" applyBorder="1" applyAlignment="1" applyProtection="1">
      <alignment horizontal="center" vertical="center"/>
    </xf>
    <xf numFmtId="2" fontId="2" fillId="15" borderId="18" xfId="0" applyNumberFormat="1" applyFont="1" applyFill="1" applyBorder="1" applyAlignment="1" applyProtection="1">
      <alignment horizontal="center" vertical="center"/>
    </xf>
    <xf numFmtId="1" fontId="2" fillId="7" borderId="16" xfId="0" applyNumberFormat="1"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10" fontId="2" fillId="7" borderId="17" xfId="0" applyNumberFormat="1" applyFont="1" applyFill="1" applyBorder="1" applyAlignment="1" applyProtection="1">
      <alignment horizontal="center" vertical="center"/>
    </xf>
    <xf numFmtId="10" fontId="2" fillId="7" borderId="24" xfId="0" applyNumberFormat="1" applyFont="1" applyFill="1" applyBorder="1" applyAlignment="1" applyProtection="1">
      <alignment horizontal="center" vertical="center"/>
    </xf>
    <xf numFmtId="10" fontId="2" fillId="14" borderId="18" xfId="0" applyNumberFormat="1" applyFont="1" applyFill="1" applyBorder="1" applyAlignment="1" applyProtection="1">
      <alignment horizontal="center" vertical="center"/>
    </xf>
    <xf numFmtId="0" fontId="0" fillId="0" borderId="0" xfId="0" applyAlignment="1" applyProtection="1">
      <alignment vertical="center"/>
    </xf>
    <xf numFmtId="0" fontId="15" fillId="18" borderId="17" xfId="0" applyFont="1" applyFill="1" applyBorder="1" applyAlignment="1" applyProtection="1">
      <alignment vertical="center"/>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40" xfId="0" applyNumberFormat="1" applyFont="1" applyFill="1" applyBorder="1" applyAlignment="1" applyProtection="1">
      <alignment horizontal="center" vertical="center" wrapText="1"/>
    </xf>
    <xf numFmtId="0" fontId="2" fillId="5" borderId="41" xfId="0" applyFont="1" applyFill="1" applyBorder="1" applyAlignment="1" applyProtection="1">
      <alignment horizontal="center" vertical="center" textRotation="90" wrapText="1"/>
    </xf>
    <xf numFmtId="0" fontId="2" fillId="5" borderId="36" xfId="0" applyFont="1" applyFill="1" applyBorder="1" applyAlignment="1" applyProtection="1">
      <alignment horizontal="center" vertical="center" textRotation="90" wrapText="1"/>
    </xf>
    <xf numFmtId="2" fontId="2" fillId="5" borderId="36" xfId="0" applyNumberFormat="1" applyFont="1" applyFill="1" applyBorder="1" applyAlignment="1" applyProtection="1">
      <alignment horizontal="center" vertical="center" textRotation="90" wrapText="1"/>
    </xf>
    <xf numFmtId="2" fontId="2" fillId="5" borderId="40" xfId="0" applyNumberFormat="1" applyFont="1" applyFill="1" applyBorder="1" applyAlignment="1" applyProtection="1">
      <alignment horizontal="center" vertical="center" textRotation="90" wrapText="1"/>
    </xf>
    <xf numFmtId="0" fontId="2" fillId="6" borderId="35" xfId="0" applyFont="1" applyFill="1" applyBorder="1" applyAlignment="1" applyProtection="1">
      <alignment horizontal="center" vertical="center" textRotation="90" wrapText="1"/>
    </xf>
    <xf numFmtId="0" fontId="2" fillId="6" borderId="39" xfId="0" applyFont="1" applyFill="1" applyBorder="1" applyAlignment="1" applyProtection="1">
      <alignment horizontal="center" vertical="center" textRotation="90" wrapText="1"/>
    </xf>
    <xf numFmtId="0" fontId="2" fillId="6" borderId="36" xfId="0" applyFont="1" applyFill="1" applyBorder="1" applyAlignment="1" applyProtection="1">
      <alignment horizontal="center" vertical="center" textRotation="90" wrapText="1"/>
    </xf>
    <xf numFmtId="0" fontId="2" fillId="6" borderId="36" xfId="0" applyNumberFormat="1" applyFont="1" applyFill="1" applyBorder="1" applyAlignment="1" applyProtection="1">
      <alignment horizontal="center" vertical="center" textRotation="90" wrapText="1"/>
    </xf>
    <xf numFmtId="0" fontId="2" fillId="6" borderId="37" xfId="0" applyFont="1" applyFill="1" applyBorder="1" applyAlignment="1" applyProtection="1">
      <alignment horizontal="center" vertical="center" textRotation="90" wrapText="1"/>
    </xf>
    <xf numFmtId="0" fontId="2" fillId="6" borderId="40" xfId="0" applyFont="1" applyFill="1" applyBorder="1" applyAlignment="1" applyProtection="1">
      <alignment horizontal="center" vertical="center" textRotation="90" wrapText="1"/>
    </xf>
    <xf numFmtId="0" fontId="13" fillId="11" borderId="17" xfId="0" applyFont="1" applyFill="1" applyBorder="1" applyAlignment="1" applyProtection="1">
      <alignment horizontal="center" vertical="center" textRotation="90" wrapText="1"/>
    </xf>
    <xf numFmtId="2" fontId="2" fillId="14" borderId="18" xfId="0" applyNumberFormat="1" applyFont="1" applyFill="1" applyBorder="1" applyAlignment="1" applyProtection="1">
      <alignment horizontal="center" vertical="center" textRotation="90" wrapText="1"/>
    </xf>
    <xf numFmtId="10" fontId="2" fillId="5" borderId="5" xfId="0" applyNumberFormat="1" applyFont="1" applyFill="1" applyBorder="1" applyAlignment="1" applyProtection="1">
      <alignment horizontal="center" vertical="center"/>
    </xf>
    <xf numFmtId="0" fontId="3" fillId="4" borderId="39" xfId="0" applyFont="1" applyFill="1" applyBorder="1" applyAlignment="1" applyProtection="1">
      <alignment horizontal="centerContinuous" vertical="center"/>
    </xf>
    <xf numFmtId="0" fontId="2" fillId="7" borderId="42" xfId="0" applyFont="1" applyFill="1" applyBorder="1" applyAlignment="1" applyProtection="1">
      <alignment horizontal="center" vertical="center" textRotation="90" wrapText="1"/>
    </xf>
    <xf numFmtId="0" fontId="2" fillId="7" borderId="43" xfId="0" applyFont="1" applyFill="1" applyBorder="1" applyAlignment="1" applyProtection="1">
      <alignment horizontal="center" vertical="center" textRotation="90" wrapText="1"/>
    </xf>
    <xf numFmtId="0" fontId="2" fillId="7" borderId="43" xfId="0" applyNumberFormat="1" applyFont="1" applyFill="1" applyBorder="1" applyAlignment="1" applyProtection="1">
      <alignment horizontal="center" vertical="center" textRotation="90" wrapText="1"/>
    </xf>
    <xf numFmtId="0" fontId="2" fillId="7" borderId="44" xfId="0" applyFont="1" applyFill="1" applyBorder="1" applyAlignment="1" applyProtection="1">
      <alignment horizontal="center" vertical="center" textRotation="90" wrapText="1"/>
    </xf>
    <xf numFmtId="0" fontId="2" fillId="7" borderId="45" xfId="0" applyFont="1" applyFill="1" applyBorder="1" applyAlignment="1" applyProtection="1">
      <alignment horizontal="center" vertical="center" textRotation="90" wrapText="1"/>
    </xf>
    <xf numFmtId="0" fontId="2" fillId="5" borderId="49" xfId="0" applyFont="1" applyFill="1" applyBorder="1" applyAlignment="1" applyProtection="1">
      <alignment horizontal="center" vertical="center" textRotation="90" wrapText="1"/>
    </xf>
    <xf numFmtId="0" fontId="2" fillId="5" borderId="42" xfId="0" applyFont="1" applyFill="1" applyBorder="1" applyAlignment="1" applyProtection="1">
      <alignment horizontal="center" vertical="center" textRotation="90" wrapText="1"/>
    </xf>
    <xf numFmtId="0" fontId="2" fillId="5" borderId="43" xfId="0" applyFont="1" applyFill="1" applyBorder="1" applyAlignment="1" applyProtection="1">
      <alignment horizontal="center" vertical="center" textRotation="90" wrapText="1"/>
    </xf>
    <xf numFmtId="2" fontId="2" fillId="5" borderId="43" xfId="0" applyNumberFormat="1" applyFont="1" applyFill="1" applyBorder="1" applyAlignment="1" applyProtection="1">
      <alignment horizontal="center" vertical="center" textRotation="90" wrapText="1"/>
    </xf>
    <xf numFmtId="2" fontId="2" fillId="5" borderId="44" xfId="0" applyNumberFormat="1" applyFont="1" applyFill="1" applyBorder="1" applyAlignment="1" applyProtection="1">
      <alignment horizontal="center" vertical="center" textRotation="90" wrapText="1"/>
    </xf>
    <xf numFmtId="0" fontId="9" fillId="14" borderId="12" xfId="1" applyFont="1" applyFill="1" applyBorder="1" applyAlignment="1" applyProtection="1">
      <alignment horizontal="centerContinuous" vertical="center"/>
    </xf>
    <xf numFmtId="0" fontId="13" fillId="11" borderId="19" xfId="0" applyFont="1" applyFill="1" applyBorder="1" applyAlignment="1" applyProtection="1">
      <alignment horizontal="center" vertical="center" textRotation="90" wrapText="1"/>
    </xf>
    <xf numFmtId="10" fontId="13" fillId="11" borderId="50" xfId="0" applyNumberFormat="1" applyFont="1" applyFill="1" applyBorder="1" applyAlignment="1" applyProtection="1">
      <alignment horizontal="center" vertical="center"/>
    </xf>
    <xf numFmtId="10" fontId="2" fillId="14" borderId="19" xfId="0" applyNumberFormat="1" applyFont="1" applyFill="1" applyBorder="1" applyAlignment="1" applyProtection="1">
      <alignment horizontal="center" vertical="center"/>
    </xf>
    <xf numFmtId="1" fontId="2" fillId="5" borderId="56" xfId="0" applyNumberFormat="1" applyFont="1" applyFill="1" applyBorder="1" applyAlignment="1" applyProtection="1">
      <alignment horizontal="center" vertical="center"/>
    </xf>
    <xf numFmtId="1" fontId="2" fillId="5" borderId="58" xfId="0" applyNumberFormat="1" applyFont="1" applyFill="1" applyBorder="1" applyAlignment="1" applyProtection="1">
      <alignment horizontal="center" vertical="center"/>
    </xf>
    <xf numFmtId="1" fontId="2" fillId="7" borderId="10" xfId="0" applyNumberFormat="1" applyFont="1" applyFill="1" applyBorder="1" applyAlignment="1" applyProtection="1">
      <alignment horizontal="center" vertical="center"/>
    </xf>
    <xf numFmtId="1" fontId="2" fillId="7" borderId="14" xfId="0" applyNumberFormat="1" applyFont="1" applyFill="1" applyBorder="1" applyAlignment="1" applyProtection="1">
      <alignment horizontal="center" vertical="center"/>
    </xf>
    <xf numFmtId="2" fontId="2" fillId="16" borderId="24" xfId="0" applyNumberFormat="1" applyFont="1" applyFill="1" applyBorder="1" applyAlignment="1" applyProtection="1">
      <alignment horizontal="center" vertical="center"/>
    </xf>
    <xf numFmtId="1" fontId="2" fillId="8" borderId="54" xfId="0" applyNumberFormat="1" applyFont="1" applyFill="1" applyBorder="1" applyAlignment="1" applyProtection="1">
      <alignment horizontal="center" vertical="center"/>
    </xf>
    <xf numFmtId="0" fontId="2" fillId="8" borderId="62" xfId="0" applyFont="1" applyFill="1" applyBorder="1" applyAlignment="1" applyProtection="1">
      <alignment horizontal="center" vertical="center"/>
    </xf>
    <xf numFmtId="0" fontId="2" fillId="5" borderId="55" xfId="0" applyFont="1" applyFill="1" applyBorder="1" applyAlignment="1" applyProtection="1">
      <alignment horizontal="center" vertical="center"/>
    </xf>
    <xf numFmtId="10" fontId="2" fillId="5" borderId="55" xfId="0" applyNumberFormat="1" applyFont="1" applyFill="1" applyBorder="1" applyAlignment="1" applyProtection="1">
      <alignment horizontal="center" vertical="center"/>
    </xf>
    <xf numFmtId="0" fontId="2" fillId="5" borderId="55" xfId="0" applyNumberFormat="1" applyFont="1" applyFill="1" applyBorder="1" applyAlignment="1" applyProtection="1">
      <alignment horizontal="center" vertical="center"/>
    </xf>
    <xf numFmtId="1" fontId="2" fillId="8" borderId="57" xfId="0" applyNumberFormat="1" applyFont="1" applyFill="1" applyBorder="1" applyAlignment="1" applyProtection="1">
      <alignment horizontal="center" vertical="center"/>
    </xf>
    <xf numFmtId="1" fontId="2" fillId="5" borderId="63" xfId="0" applyNumberFormat="1" applyFont="1" applyFill="1" applyBorder="1" applyAlignment="1" applyProtection="1">
      <alignment horizontal="center" vertical="center"/>
    </xf>
    <xf numFmtId="0" fontId="2" fillId="5" borderId="64" xfId="0" applyFont="1" applyFill="1" applyBorder="1" applyAlignment="1" applyProtection="1">
      <alignment horizontal="center" vertical="center"/>
    </xf>
    <xf numFmtId="0" fontId="2" fillId="5" borderId="65" xfId="0" applyFont="1" applyFill="1" applyBorder="1" applyAlignment="1" applyProtection="1">
      <alignment horizontal="center" vertical="center"/>
    </xf>
    <xf numFmtId="10" fontId="2" fillId="5" borderId="65" xfId="0" applyNumberFormat="1" applyFont="1" applyFill="1" applyBorder="1" applyAlignment="1" applyProtection="1">
      <alignment horizontal="center" vertical="center"/>
    </xf>
    <xf numFmtId="10" fontId="2" fillId="5" borderId="66" xfId="0" applyNumberFormat="1" applyFont="1" applyFill="1" applyBorder="1" applyAlignment="1" applyProtection="1">
      <alignment horizontal="center" vertical="center"/>
    </xf>
    <xf numFmtId="2" fontId="2" fillId="17" borderId="67" xfId="0" applyNumberFormat="1" applyFont="1" applyFill="1" applyBorder="1" applyAlignment="1" applyProtection="1">
      <alignment horizontal="center" vertical="center"/>
    </xf>
    <xf numFmtId="0" fontId="2" fillId="20" borderId="51" xfId="0" applyFont="1" applyFill="1" applyBorder="1" applyAlignment="1" applyProtection="1">
      <alignment horizontal="center" vertical="center" textRotation="90" wrapText="1"/>
    </xf>
    <xf numFmtId="0" fontId="2" fillId="20" borderId="52" xfId="0" applyFont="1" applyFill="1" applyBorder="1" applyAlignment="1" applyProtection="1">
      <alignment horizontal="center" vertical="center" textRotation="90" wrapText="1"/>
    </xf>
    <xf numFmtId="2" fontId="2" fillId="20" borderId="52" xfId="0" applyNumberFormat="1" applyFont="1" applyFill="1" applyBorder="1" applyAlignment="1" applyProtection="1">
      <alignment horizontal="center" vertical="center" textRotation="90" wrapText="1"/>
    </xf>
    <xf numFmtId="2" fontId="2" fillId="20" borderId="53" xfId="0" applyNumberFormat="1" applyFont="1" applyFill="1" applyBorder="1" applyAlignment="1" applyProtection="1">
      <alignment horizontal="center" vertical="center" textRotation="90" wrapText="1"/>
    </xf>
    <xf numFmtId="1" fontId="2" fillId="20" borderId="54" xfId="0" applyNumberFormat="1" applyFont="1" applyFill="1" applyBorder="1" applyAlignment="1" applyProtection="1">
      <alignment horizontal="center" vertical="center"/>
    </xf>
    <xf numFmtId="1" fontId="2" fillId="20" borderId="55" xfId="0" applyNumberFormat="1" applyFont="1" applyFill="1" applyBorder="1" applyAlignment="1" applyProtection="1">
      <alignment horizontal="center" vertical="center"/>
    </xf>
    <xf numFmtId="1" fontId="2" fillId="20" borderId="57" xfId="0" applyNumberFormat="1" applyFont="1" applyFill="1" applyBorder="1" applyAlignment="1" applyProtection="1">
      <alignment horizontal="center" vertical="center"/>
    </xf>
    <xf numFmtId="1" fontId="2" fillId="20" borderId="1" xfId="0" applyNumberFormat="1" applyFont="1" applyFill="1" applyBorder="1" applyAlignment="1" applyProtection="1">
      <alignment horizontal="center" vertical="center"/>
    </xf>
    <xf numFmtId="1" fontId="2" fillId="20" borderId="58" xfId="0" applyNumberFormat="1" applyFont="1" applyFill="1" applyBorder="1" applyAlignment="1" applyProtection="1">
      <alignment horizontal="center" vertical="center"/>
    </xf>
    <xf numFmtId="1" fontId="2" fillId="20" borderId="59" xfId="0" applyNumberFormat="1" applyFont="1" applyFill="1" applyBorder="1" applyAlignment="1" applyProtection="1">
      <alignment horizontal="center" vertical="center"/>
    </xf>
    <xf numFmtId="1" fontId="2" fillId="20" borderId="60" xfId="0" applyNumberFormat="1" applyFont="1" applyFill="1" applyBorder="1" applyAlignment="1" applyProtection="1">
      <alignment horizontal="center" vertical="center"/>
    </xf>
    <xf numFmtId="1" fontId="2" fillId="20" borderId="61" xfId="0" applyNumberFormat="1" applyFont="1" applyFill="1" applyBorder="1" applyAlignment="1" applyProtection="1">
      <alignment horizontal="center" vertical="center"/>
    </xf>
    <xf numFmtId="2" fontId="2" fillId="21" borderId="53" xfId="0" applyNumberFormat="1" applyFont="1" applyFill="1" applyBorder="1" applyAlignment="1" applyProtection="1">
      <alignment horizontal="center" vertical="center"/>
    </xf>
    <xf numFmtId="10" fontId="2" fillId="20" borderId="55" xfId="0" applyNumberFormat="1" applyFont="1" applyFill="1" applyBorder="1" applyAlignment="1" applyProtection="1">
      <alignment horizontal="center" vertical="center"/>
    </xf>
    <xf numFmtId="10" fontId="2" fillId="20" borderId="1" xfId="0" applyNumberFormat="1" applyFont="1" applyFill="1" applyBorder="1" applyAlignment="1" applyProtection="1">
      <alignment horizontal="center" vertical="center"/>
    </xf>
    <xf numFmtId="10" fontId="1" fillId="0" borderId="60" xfId="0" applyNumberFormat="1" applyFont="1" applyFill="1" applyBorder="1" applyAlignment="1" applyProtection="1">
      <alignment horizontal="center" vertical="center"/>
    </xf>
    <xf numFmtId="0" fontId="1" fillId="19" borderId="38" xfId="3" applyFont="1" applyBorder="1" applyAlignment="1" applyProtection="1">
      <alignment horizontal="centerContinuous" vertical="center" wrapText="1"/>
    </xf>
    <xf numFmtId="0" fontId="1" fillId="19" borderId="39" xfId="3" applyFont="1" applyBorder="1" applyAlignment="1" applyProtection="1">
      <alignment horizontal="centerContinuous" vertical="center" wrapText="1"/>
    </xf>
    <xf numFmtId="10" fontId="1" fillId="19" borderId="39" xfId="3" applyNumberFormat="1" applyFont="1" applyBorder="1" applyAlignment="1" applyProtection="1">
      <alignment horizontal="centerContinuous" vertical="center" wrapText="1"/>
    </xf>
    <xf numFmtId="2" fontId="1" fillId="19" borderId="39" xfId="3" applyNumberFormat="1" applyFont="1" applyBorder="1" applyAlignment="1" applyProtection="1">
      <alignment horizontal="centerContinuous" vertical="center" wrapText="1"/>
    </xf>
    <xf numFmtId="2" fontId="1" fillId="19" borderId="68" xfId="3" applyNumberFormat="1" applyFont="1" applyBorder="1" applyAlignment="1" applyProtection="1">
      <alignment horizontal="centerContinuous" vertical="center" wrapText="1"/>
    </xf>
    <xf numFmtId="0" fontId="1" fillId="19" borderId="69" xfId="3" applyFont="1" applyBorder="1" applyAlignment="1" applyProtection="1">
      <alignment horizontal="center" vertical="center" textRotation="90" wrapText="1"/>
    </xf>
    <xf numFmtId="0" fontId="1" fillId="19" borderId="55" xfId="3" applyFont="1" applyBorder="1" applyAlignment="1" applyProtection="1">
      <alignment horizontal="center" vertical="center" textRotation="90" wrapText="1"/>
    </xf>
    <xf numFmtId="2" fontId="1" fillId="19" borderId="55" xfId="3" applyNumberFormat="1" applyFont="1" applyBorder="1" applyAlignment="1" applyProtection="1">
      <alignment horizontal="center" vertical="center" textRotation="90" wrapText="1"/>
    </xf>
    <xf numFmtId="2" fontId="1" fillId="19" borderId="70" xfId="3" applyNumberFormat="1" applyFont="1" applyBorder="1" applyAlignment="1" applyProtection="1">
      <alignment horizontal="center" vertical="center" textRotation="90" wrapText="1"/>
    </xf>
    <xf numFmtId="2" fontId="1" fillId="19" borderId="56" xfId="3" applyNumberFormat="1" applyFont="1" applyBorder="1" applyAlignment="1" applyProtection="1">
      <alignment horizontal="center" vertical="center" textRotation="90" wrapText="1"/>
    </xf>
    <xf numFmtId="2" fontId="1" fillId="0" borderId="58" xfId="0" applyNumberFormat="1" applyFont="1" applyFill="1" applyBorder="1" applyAlignment="1" applyProtection="1">
      <alignment horizontal="center" vertical="center"/>
    </xf>
    <xf numFmtId="2" fontId="1" fillId="7" borderId="10" xfId="0" applyNumberFormat="1" applyFont="1" applyFill="1" applyBorder="1" applyAlignment="1" applyProtection="1">
      <alignment horizontal="center" vertical="center" textRotation="90" wrapText="1"/>
    </xf>
    <xf numFmtId="1" fontId="1" fillId="0" borderId="57"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0" fontId="0" fillId="0" borderId="0" xfId="0" applyAlignment="1">
      <alignment wrapText="1"/>
    </xf>
    <xf numFmtId="0" fontId="0" fillId="0" borderId="74" xfId="0" applyBorder="1"/>
    <xf numFmtId="0" fontId="0" fillId="0" borderId="75" xfId="0" applyBorder="1" applyAlignment="1">
      <alignment wrapText="1"/>
    </xf>
    <xf numFmtId="0" fontId="0" fillId="0" borderId="75" xfId="0" applyBorder="1"/>
    <xf numFmtId="0" fontId="0" fillId="0" borderId="74" xfId="0" applyBorder="1" applyAlignment="1">
      <alignment wrapText="1"/>
    </xf>
    <xf numFmtId="0" fontId="0" fillId="0" borderId="0" xfId="0" quotePrefix="1"/>
    <xf numFmtId="0" fontId="0" fillId="0" borderId="75" xfId="0" quotePrefix="1" applyBorder="1"/>
    <xf numFmtId="0" fontId="18" fillId="0" borderId="0" xfId="0" applyFont="1" applyAlignment="1">
      <alignment wrapText="1"/>
    </xf>
    <xf numFmtId="0" fontId="0" fillId="0" borderId="76" xfId="0" applyBorder="1" applyAlignment="1">
      <alignment wrapText="1"/>
    </xf>
    <xf numFmtId="0" fontId="0" fillId="0" borderId="77" xfId="0" applyBorder="1"/>
    <xf numFmtId="0" fontId="0" fillId="0" borderId="77" xfId="0" applyBorder="1" applyAlignment="1">
      <alignment wrapText="1"/>
    </xf>
    <xf numFmtId="0" fontId="0" fillId="0" borderId="77" xfId="0" quotePrefix="1" applyBorder="1"/>
    <xf numFmtId="0" fontId="0" fillId="0" borderId="78" xfId="0" quotePrefix="1" applyBorder="1"/>
    <xf numFmtId="0" fontId="0" fillId="0" borderId="0" xfId="0" quotePrefix="1" applyAlignment="1">
      <alignment wrapText="1"/>
    </xf>
    <xf numFmtId="0" fontId="1" fillId="20" borderId="26" xfId="0" applyFont="1" applyFill="1" applyBorder="1" applyAlignment="1">
      <alignment horizontal="center" vertical="center"/>
    </xf>
    <xf numFmtId="0" fontId="1" fillId="20" borderId="1" xfId="0" applyFont="1" applyFill="1" applyBorder="1" applyAlignment="1">
      <alignment horizontal="center" vertical="center"/>
    </xf>
    <xf numFmtId="0" fontId="1" fillId="20" borderId="2" xfId="0" applyFont="1" applyFill="1" applyBorder="1" applyAlignment="1">
      <alignment horizontal="center" vertical="center"/>
    </xf>
    <xf numFmtId="0" fontId="1" fillId="20" borderId="31" xfId="0" applyFont="1" applyFill="1" applyBorder="1" applyAlignment="1">
      <alignment horizontal="center" vertical="center"/>
    </xf>
    <xf numFmtId="0" fontId="1" fillId="20" borderId="5" xfId="0" applyFont="1" applyFill="1" applyBorder="1" applyAlignment="1">
      <alignment horizontal="center" vertical="center"/>
    </xf>
    <xf numFmtId="2" fontId="1" fillId="20" borderId="3" xfId="0" applyNumberFormat="1" applyFont="1" applyFill="1" applyBorder="1" applyAlignment="1">
      <alignment horizontal="center" vertical="center"/>
    </xf>
    <xf numFmtId="2" fontId="1" fillId="20" borderId="6" xfId="0" applyNumberFormat="1" applyFont="1" applyFill="1" applyBorder="1" applyAlignment="1">
      <alignment horizontal="center" vertical="center"/>
    </xf>
    <xf numFmtId="0" fontId="1" fillId="20" borderId="4" xfId="0" applyFont="1" applyFill="1" applyBorder="1" applyAlignment="1">
      <alignment horizontal="center" vertical="center"/>
    </xf>
    <xf numFmtId="0" fontId="2" fillId="7" borderId="46"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2" fillId="8" borderId="46" xfId="0" applyFont="1" applyFill="1" applyBorder="1" applyAlignment="1" applyProtection="1">
      <alignment horizontal="center" vertical="center" wrapText="1"/>
    </xf>
    <xf numFmtId="0" fontId="2" fillId="8" borderId="47" xfId="0" applyFont="1" applyFill="1" applyBorder="1" applyAlignment="1" applyProtection="1">
      <alignment horizontal="center" vertical="center" wrapText="1"/>
    </xf>
    <xf numFmtId="2" fontId="2" fillId="20" borderId="46" xfId="0" applyNumberFormat="1" applyFont="1" applyFill="1" applyBorder="1" applyAlignment="1" applyProtection="1">
      <alignment horizontal="center" vertical="center" wrapText="1"/>
    </xf>
    <xf numFmtId="2" fontId="2" fillId="20" borderId="47" xfId="0" applyNumberFormat="1" applyFont="1" applyFill="1" applyBorder="1" applyAlignment="1" applyProtection="1">
      <alignment horizontal="center" vertical="center" wrapText="1"/>
    </xf>
    <xf numFmtId="2" fontId="2" fillId="20" borderId="48"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17" fillId="0" borderId="71" xfId="0" applyFont="1" applyBorder="1" applyAlignment="1">
      <alignment horizontal="center"/>
    </xf>
    <xf numFmtId="0" fontId="17" fillId="0" borderId="72" xfId="0" applyFont="1" applyBorder="1" applyAlignment="1">
      <alignment horizontal="center"/>
    </xf>
    <xf numFmtId="0" fontId="17" fillId="0" borderId="73" xfId="0" applyFont="1" applyBorder="1" applyAlignment="1">
      <alignment horizontal="center"/>
    </xf>
    <xf numFmtId="0" fontId="15" fillId="0" borderId="0" xfId="0" applyFont="1" applyAlignment="1">
      <alignment horizontal="center"/>
    </xf>
    <xf numFmtId="10" fontId="0" fillId="0" borderId="0" xfId="0" applyNumberFormat="1" applyAlignment="1" applyProtection="1">
      <alignment vertical="center"/>
    </xf>
  </cellXfs>
  <cellStyles count="4">
    <cellStyle name="20% - Accent2" xfId="3" builtinId="34"/>
    <cellStyle name="Bad" xfId="2" builtinId="27"/>
    <cellStyle name="Good" xfId="1" builtinId="26"/>
    <cellStyle name="Normal" xfId="0" builtinId="0"/>
  </cellStyles>
  <dxfs count="2">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right/>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67235</xdr:colOff>
      <xdr:row>0</xdr:row>
      <xdr:rowOff>78444</xdr:rowOff>
    </xdr:from>
    <xdr:to>
      <xdr:col>0</xdr:col>
      <xdr:colOff>2667560</xdr:colOff>
      <xdr:row>0</xdr:row>
      <xdr:rowOff>2212044</xdr:rowOff>
    </xdr:to>
    <xdr:pic>
      <xdr:nvPicPr>
        <xdr:cNvPr id="2" name="Picture 1">
          <a:extLst>
            <a:ext uri="{FF2B5EF4-FFF2-40B4-BE49-F238E27FC236}">
              <a16:creationId xmlns:a16="http://schemas.microsoft.com/office/drawing/2014/main" id="{F2A3727D-573D-4A05-9F03-B48D220CE7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35" y="78444"/>
          <a:ext cx="2600325" cy="2133600"/>
        </a:xfrm>
        <a:prstGeom prst="rect">
          <a:avLst/>
        </a:prstGeom>
      </xdr:spPr>
    </xdr:pic>
    <xdr:clientData/>
  </xdr:twoCellAnchor>
  <xdr:twoCellAnchor editAs="oneCell">
    <xdr:from>
      <xdr:col>47</xdr:col>
      <xdr:colOff>526678</xdr:colOff>
      <xdr:row>0</xdr:row>
      <xdr:rowOff>89648</xdr:rowOff>
    </xdr:from>
    <xdr:to>
      <xdr:col>49</xdr:col>
      <xdr:colOff>833594</xdr:colOff>
      <xdr:row>0</xdr:row>
      <xdr:rowOff>2178301</xdr:rowOff>
    </xdr:to>
    <xdr:pic>
      <xdr:nvPicPr>
        <xdr:cNvPr id="3" name="Picture 2">
          <a:extLst>
            <a:ext uri="{FF2B5EF4-FFF2-40B4-BE49-F238E27FC236}">
              <a16:creationId xmlns:a16="http://schemas.microsoft.com/office/drawing/2014/main" id="{359D0632-503C-4719-AA14-495FABFE0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50353" y="89648"/>
          <a:ext cx="2183340" cy="2088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78444</xdr:rowOff>
    </xdr:from>
    <xdr:to>
      <xdr:col>0</xdr:col>
      <xdr:colOff>2667560</xdr:colOff>
      <xdr:row>0</xdr:row>
      <xdr:rowOff>2212044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35" y="78444"/>
          <a:ext cx="2600325" cy="2133600"/>
        </a:xfrm>
        <a:prstGeom prst="rect">
          <a:avLst/>
        </a:prstGeom>
      </xdr:spPr>
    </xdr:pic>
    <xdr:clientData/>
  </xdr:twoCellAnchor>
  <xdr:twoCellAnchor editAs="oneCell">
    <xdr:from>
      <xdr:col>47</xdr:col>
      <xdr:colOff>526678</xdr:colOff>
      <xdr:row>0</xdr:row>
      <xdr:rowOff>89648</xdr:rowOff>
    </xdr:from>
    <xdr:to>
      <xdr:col>49</xdr:col>
      <xdr:colOff>833593</xdr:colOff>
      <xdr:row>0</xdr:row>
      <xdr:rowOff>2178301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31766" y="89648"/>
          <a:ext cx="2178298" cy="208865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even Eckelberry" id="{3E09DC34-B307-484C-BFDA-5CD99ADAA01F}" userId="S::Steven.Eckelberry@coag.gov::73a22904-c4ac-4256-9c7e-21146688fd0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444C5B-1D60-43A0-9F3F-8FE125F1F5DF}" name="Table1" displayName="Table1" ref="B10:F16" totalsRowShown="0">
  <autoFilter ref="B10:F16" xr:uid="{6FE295F2-5BD5-493C-80C2-A39F3D8E3FF1}"/>
  <tableColumns count="5">
    <tableColumn id="1" xr3:uid="{D7CC615C-5E68-470B-8F72-A1347200D062}" name="Column Header"/>
    <tableColumn id="2" xr3:uid="{B3C46B7F-B87A-4C56-A48D-2518E3E5F0DE}" name="Cell Format"/>
    <tableColumn id="3" xr3:uid="{EAE6869E-CA70-44AE-81A7-00ACEE1F67EF}" name="Formula Description"/>
    <tableColumn id="4" xr3:uid="{47626D91-593B-4FB4-9F83-7561651B95E9}" name="Formula Syntax Example"/>
    <tableColumn id="5" xr3:uid="{C16942AA-4E97-4687-93AC-08C31262A959}" name="Formula Nested with Error removal (for formulas that could produce a #DIV/0 error)"/>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097DF1-E9FF-4380-A287-42B60051FF92}" name="Table2" displayName="Table2" ref="B20:F28" totalsRowShown="0">
  <autoFilter ref="B20:F28" xr:uid="{90FD9CC0-29D3-43F7-A4A7-2FE0738E78BD}"/>
  <tableColumns count="5">
    <tableColumn id="1" xr3:uid="{AD5A8149-ECC8-4688-80C3-780D92F12155}" name="Column Header"/>
    <tableColumn id="2" xr3:uid="{215980AD-6B9D-423A-A00C-DC6008041FE6}" name="Cell Format" dataDxfId="1"/>
    <tableColumn id="3" xr3:uid="{D6B33445-5B33-4D27-948F-5F1A2E58AD02}" name="Formula Description" dataDxfId="0"/>
    <tableColumn id="4" xr3:uid="{643BEF25-2516-4AE8-BAEF-29E191C7605C}" name="Formula Syntax Example"/>
    <tableColumn id="5" xr3:uid="{B4CFBDCF-4C14-4D96-BB82-931D0F7606EB}" name="Formula Nested with Error removal (for formulas that could produce a #DIV/0 error)"/>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V26" dT="2021-02-18T18:34:25.26" personId="{3E09DC34-B307-484C-BFDA-5CD99ADAA01F}" id="{DE683E39-A9A4-447E-B6F9-5583F48F8C7A}">
    <text>Could not find evidence for this data</text>
  </threadedComment>
  <threadedComment ref="BV27" dT="2021-06-02T16:34:22.49" personId="{3E09DC34-B307-484C-BFDA-5CD99ADAA01F}" id="{1FC739C4-9087-4B63-BAAC-16B457184EC8}">
    <text>Red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133D9-DDDA-4E35-9AD9-D4E1AC6E6216}">
  <sheetPr>
    <pageSetUpPr fitToPage="1"/>
  </sheetPr>
  <dimension ref="A1:BA35"/>
  <sheetViews>
    <sheetView showZeros="0" tabSelected="1" topLeftCell="A5" zoomScale="85" zoomScaleNormal="85" workbookViewId="0">
      <pane xSplit="1" ySplit="2" topLeftCell="AJ7" activePane="bottomRight" state="frozen"/>
      <selection activeCell="A5" sqref="A5"/>
      <selection pane="topRight" activeCell="B5" sqref="B5"/>
      <selection pane="bottomLeft" activeCell="A7" sqref="A7"/>
      <selection pane="bottomRight" activeCell="BE23" sqref="BE23"/>
    </sheetView>
  </sheetViews>
  <sheetFormatPr defaultColWidth="9.140625" defaultRowHeight="15"/>
  <cols>
    <col min="1" max="1" width="78.5703125" style="138" bestFit="1" customWidth="1"/>
    <col min="2" max="2" width="20" style="138" bestFit="1" customWidth="1"/>
    <col min="3" max="3" width="27" style="138" customWidth="1"/>
    <col min="4" max="4" width="15.5703125" style="138" customWidth="1"/>
    <col min="5" max="6" width="15.140625" style="138" bestFit="1" customWidth="1"/>
    <col min="7" max="7" width="24.140625" style="138" bestFit="1" customWidth="1"/>
    <col min="8" max="8" width="15.5703125" style="163" bestFit="1" customWidth="1"/>
    <col min="9" max="9" width="15.42578125" style="138" customWidth="1"/>
    <col min="10" max="10" width="15.85546875" style="138" customWidth="1"/>
    <col min="11" max="13" width="9.42578125" style="138" hidden="1" customWidth="1"/>
    <col min="14" max="14" width="13.42578125" style="138" hidden="1" customWidth="1"/>
    <col min="15" max="15" width="9.42578125" style="138" hidden="1" customWidth="1"/>
    <col min="16" max="16" width="8.28515625" style="138" hidden="1" customWidth="1"/>
    <col min="17" max="17" width="7.7109375" style="138" hidden="1" customWidth="1"/>
    <col min="18" max="18" width="8.42578125" style="138" hidden="1" customWidth="1"/>
    <col min="19" max="19" width="10.5703125" style="138" hidden="1" customWidth="1"/>
    <col min="20" max="20" width="8.42578125" style="138" hidden="1" customWidth="1"/>
    <col min="21" max="21" width="12.140625" style="138" hidden="1" customWidth="1"/>
    <col min="22" max="22" width="10.5703125" style="138" hidden="1" customWidth="1"/>
    <col min="23" max="23" width="8.85546875" style="138" hidden="1" customWidth="1"/>
    <col min="24" max="24" width="12.7109375" style="138" customWidth="1"/>
    <col min="25" max="26" width="8.42578125" style="138" bestFit="1" customWidth="1"/>
    <col min="27" max="27" width="13.5703125" style="138" customWidth="1"/>
    <col min="28" max="28" width="8.42578125" style="138" bestFit="1" customWidth="1"/>
    <col min="29" max="29" width="12.140625" style="138" bestFit="1" customWidth="1"/>
    <col min="30" max="30" width="11.7109375" style="138" customWidth="1"/>
    <col min="31" max="31" width="12.42578125" style="138" customWidth="1"/>
    <col min="32" max="32" width="9.5703125" style="138" customWidth="1"/>
    <col min="33" max="33" width="9.7109375" style="138" customWidth="1"/>
    <col min="34" max="34" width="8.42578125" style="138" bestFit="1" customWidth="1"/>
    <col min="35" max="35" width="13.85546875" style="138" customWidth="1"/>
    <col min="36" max="36" width="8.42578125" style="138" bestFit="1" customWidth="1"/>
    <col min="37" max="37" width="12.140625" style="138" bestFit="1" customWidth="1"/>
    <col min="38" max="38" width="12.42578125" style="138" customWidth="1"/>
    <col min="39" max="39" width="10" style="138" customWidth="1"/>
    <col min="40" max="40" width="8.140625" style="138" customWidth="1"/>
    <col min="41" max="41" width="11.5703125" style="138" bestFit="1" customWidth="1"/>
    <col min="42" max="42" width="8.140625" style="138" customWidth="1"/>
    <col min="43" max="43" width="13.42578125" style="138" bestFit="1" customWidth="1"/>
    <col min="44" max="44" width="8.140625" style="138" customWidth="1"/>
    <col min="45" max="45" width="13.42578125" style="138" bestFit="1" customWidth="1"/>
    <col min="46" max="46" width="11.42578125" style="138" bestFit="1" customWidth="1"/>
    <col min="47" max="47" width="8.140625" style="138" customWidth="1"/>
    <col min="48" max="48" width="14.140625" style="138" customWidth="1"/>
    <col min="49" max="50" width="14" style="138" customWidth="1"/>
    <col min="51" max="16384" width="9.140625" style="138"/>
  </cols>
  <sheetData>
    <row r="1" spans="1:53" ht="180" customHeight="1" thickTop="1" thickBot="1">
      <c r="A1" s="168" t="s">
        <v>99</v>
      </c>
      <c r="B1" s="135"/>
      <c r="C1" s="135"/>
      <c r="D1" s="135"/>
      <c r="E1" s="135"/>
      <c r="F1" s="135"/>
      <c r="G1" s="135"/>
      <c r="H1" s="136"/>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7"/>
    </row>
    <row r="2" spans="1:53" ht="12" customHeight="1" thickTop="1" thickBot="1">
      <c r="A2" s="139"/>
      <c r="B2" s="139"/>
      <c r="C2" s="139"/>
      <c r="D2" s="139"/>
      <c r="E2" s="139"/>
      <c r="F2" s="139"/>
      <c r="G2" s="139"/>
      <c r="H2" s="140"/>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41"/>
      <c r="AW2" s="167"/>
    </row>
    <row r="3" spans="1:53" ht="58.5" customHeight="1" thickTop="1" thickBot="1">
      <c r="A3" s="170" t="s">
        <v>82</v>
      </c>
      <c r="B3" s="142"/>
      <c r="C3" s="142"/>
      <c r="D3" s="142"/>
      <c r="E3" s="142"/>
      <c r="F3" s="142"/>
      <c r="G3" s="142"/>
      <c r="H3" s="143"/>
      <c r="I3" s="142"/>
      <c r="J3" s="142"/>
      <c r="K3" s="142"/>
      <c r="L3" s="142"/>
      <c r="M3" s="142"/>
      <c r="N3" s="142"/>
      <c r="O3" s="142"/>
      <c r="P3" s="142"/>
      <c r="Q3" s="142"/>
      <c r="R3" s="142"/>
      <c r="S3" s="142"/>
      <c r="T3" s="142"/>
      <c r="U3" s="142"/>
      <c r="V3" s="142"/>
      <c r="W3" s="142"/>
      <c r="X3" s="142"/>
      <c r="Y3" s="142"/>
      <c r="Z3" s="142"/>
      <c r="AA3" s="142"/>
      <c r="AB3" s="142"/>
      <c r="AC3" s="142"/>
      <c r="AD3" s="144"/>
      <c r="AE3" s="142"/>
      <c r="AF3" s="142"/>
      <c r="AG3" s="142"/>
      <c r="AH3" s="142"/>
      <c r="AI3" s="142"/>
      <c r="AJ3" s="142"/>
      <c r="AK3" s="142"/>
      <c r="AL3" s="144"/>
      <c r="AM3" s="144"/>
      <c r="AN3" s="144"/>
      <c r="AO3" s="144"/>
      <c r="AP3" s="144"/>
      <c r="AQ3" s="144"/>
      <c r="AR3" s="144"/>
      <c r="AS3" s="144"/>
      <c r="AT3" s="144"/>
      <c r="AU3" s="144"/>
      <c r="AV3" s="144"/>
      <c r="AW3" s="144"/>
      <c r="AX3" s="144"/>
    </row>
    <row r="4" spans="1:53" ht="10.5" customHeight="1" thickTop="1" thickBot="1">
      <c r="A4" s="169"/>
      <c r="B4" s="145"/>
      <c r="C4" s="145"/>
      <c r="D4" s="145"/>
      <c r="E4" s="145"/>
      <c r="F4" s="145"/>
      <c r="G4" s="145"/>
      <c r="H4" s="146"/>
      <c r="I4" s="145"/>
      <c r="J4" s="145"/>
      <c r="K4" s="145"/>
      <c r="L4" s="145"/>
      <c r="M4" s="145"/>
      <c r="N4" s="145"/>
      <c r="O4" s="145"/>
      <c r="P4" s="145"/>
      <c r="Q4" s="145"/>
      <c r="R4" s="145"/>
      <c r="S4" s="145"/>
      <c r="T4" s="145"/>
      <c r="U4" s="145"/>
      <c r="V4" s="145"/>
      <c r="W4" s="145"/>
      <c r="X4" s="274"/>
      <c r="Y4" s="274"/>
      <c r="Z4" s="274"/>
      <c r="AA4" s="274"/>
      <c r="AB4" s="274"/>
      <c r="AC4" s="274"/>
      <c r="AD4" s="274"/>
      <c r="AE4" s="274"/>
      <c r="AF4" s="274"/>
      <c r="AG4" s="274"/>
      <c r="AH4" s="274"/>
      <c r="AI4" s="274"/>
      <c r="AJ4" s="274"/>
      <c r="AK4" s="274"/>
      <c r="AL4" s="274"/>
      <c r="AM4" s="147"/>
      <c r="AN4" s="147"/>
      <c r="AO4" s="147"/>
      <c r="AP4" s="147"/>
      <c r="AQ4" s="147"/>
      <c r="AR4" s="147"/>
      <c r="AS4" s="147"/>
      <c r="AT4" s="147"/>
      <c r="AU4" s="147"/>
    </row>
    <row r="5" spans="1:53" s="162" customFormat="1" ht="26.25" customHeight="1" thickTop="1" thickBot="1">
      <c r="A5" s="148" t="s">
        <v>67</v>
      </c>
      <c r="B5" s="149"/>
      <c r="C5" s="149"/>
      <c r="D5" s="148" t="s">
        <v>65</v>
      </c>
      <c r="E5" s="149"/>
      <c r="F5" s="149"/>
      <c r="G5" s="149"/>
      <c r="H5" s="150" t="s">
        <v>88</v>
      </c>
      <c r="I5" s="151"/>
      <c r="J5" s="152"/>
      <c r="K5" s="153" t="s">
        <v>60</v>
      </c>
      <c r="L5" s="154"/>
      <c r="M5" s="155"/>
      <c r="N5" s="156"/>
      <c r="O5" s="157"/>
      <c r="P5" s="158" t="s">
        <v>91</v>
      </c>
      <c r="Q5" s="159"/>
      <c r="R5" s="159"/>
      <c r="S5" s="159"/>
      <c r="T5" s="160"/>
      <c r="U5" s="161"/>
      <c r="V5" s="159"/>
      <c r="W5" s="159"/>
      <c r="X5" s="358" t="s">
        <v>49</v>
      </c>
      <c r="Y5" s="359"/>
      <c r="Z5" s="359"/>
      <c r="AA5" s="359"/>
      <c r="AB5" s="359"/>
      <c r="AC5" s="359"/>
      <c r="AD5" s="359"/>
      <c r="AE5" s="360"/>
      <c r="AF5" s="361" t="s">
        <v>68</v>
      </c>
      <c r="AG5" s="362"/>
      <c r="AH5" s="362"/>
      <c r="AI5" s="362"/>
      <c r="AJ5" s="362"/>
      <c r="AK5" s="362"/>
      <c r="AL5" s="362"/>
      <c r="AM5" s="362"/>
      <c r="AN5" s="363" t="s">
        <v>108</v>
      </c>
      <c r="AO5" s="364"/>
      <c r="AP5" s="364"/>
      <c r="AQ5" s="364"/>
      <c r="AR5" s="364"/>
      <c r="AS5" s="364"/>
      <c r="AT5" s="364"/>
      <c r="AU5" s="365"/>
      <c r="AV5" s="285" t="s">
        <v>96</v>
      </c>
      <c r="AW5" s="165"/>
      <c r="AX5" s="166"/>
    </row>
    <row r="6" spans="1:53" ht="243" customHeight="1" thickTop="1" thickBot="1">
      <c r="A6" s="253" t="s">
        <v>2</v>
      </c>
      <c r="B6" s="254" t="s">
        <v>9</v>
      </c>
      <c r="C6" s="255" t="s">
        <v>45</v>
      </c>
      <c r="D6" s="256" t="s">
        <v>72</v>
      </c>
      <c r="E6" s="255" t="s">
        <v>73</v>
      </c>
      <c r="F6" s="254" t="s">
        <v>74</v>
      </c>
      <c r="G6" s="257" t="s">
        <v>75</v>
      </c>
      <c r="H6" s="258" t="s">
        <v>63</v>
      </c>
      <c r="I6" s="259" t="s">
        <v>90</v>
      </c>
      <c r="J6" s="260" t="s">
        <v>93</v>
      </c>
      <c r="K6" s="261" t="s">
        <v>57</v>
      </c>
      <c r="L6" s="262" t="s">
        <v>42</v>
      </c>
      <c r="M6" s="262" t="s">
        <v>59</v>
      </c>
      <c r="N6" s="263" t="s">
        <v>61</v>
      </c>
      <c r="O6" s="264" t="s">
        <v>62</v>
      </c>
      <c r="P6" s="265" t="s">
        <v>84</v>
      </c>
      <c r="Q6" s="266" t="s">
        <v>85</v>
      </c>
      <c r="R6" s="267" t="s">
        <v>42</v>
      </c>
      <c r="S6" s="267" t="s">
        <v>94</v>
      </c>
      <c r="T6" s="268" t="s">
        <v>59</v>
      </c>
      <c r="U6" s="267" t="s">
        <v>95</v>
      </c>
      <c r="V6" s="269" t="s">
        <v>62</v>
      </c>
      <c r="W6" s="270" t="s">
        <v>103</v>
      </c>
      <c r="X6" s="275" t="s">
        <v>84</v>
      </c>
      <c r="Y6" s="275" t="s">
        <v>57</v>
      </c>
      <c r="Z6" s="276" t="s">
        <v>42</v>
      </c>
      <c r="AA6" s="276" t="s">
        <v>94</v>
      </c>
      <c r="AB6" s="277" t="s">
        <v>59</v>
      </c>
      <c r="AC6" s="276" t="s">
        <v>95</v>
      </c>
      <c r="AD6" s="278" t="s">
        <v>62</v>
      </c>
      <c r="AE6" s="279" t="s">
        <v>104</v>
      </c>
      <c r="AF6" s="280" t="s">
        <v>84</v>
      </c>
      <c r="AG6" s="281" t="s">
        <v>57</v>
      </c>
      <c r="AH6" s="282" t="s">
        <v>42</v>
      </c>
      <c r="AI6" s="282" t="s">
        <v>94</v>
      </c>
      <c r="AJ6" s="282" t="s">
        <v>59</v>
      </c>
      <c r="AK6" s="283" t="s">
        <v>95</v>
      </c>
      <c r="AL6" s="284" t="s">
        <v>62</v>
      </c>
      <c r="AM6" s="284" t="s">
        <v>102</v>
      </c>
      <c r="AN6" s="306" t="s">
        <v>84</v>
      </c>
      <c r="AO6" s="307" t="s">
        <v>57</v>
      </c>
      <c r="AP6" s="307" t="s">
        <v>42</v>
      </c>
      <c r="AQ6" s="307" t="s">
        <v>94</v>
      </c>
      <c r="AR6" s="307" t="s">
        <v>59</v>
      </c>
      <c r="AS6" s="308" t="s">
        <v>95</v>
      </c>
      <c r="AT6" s="308" t="s">
        <v>62</v>
      </c>
      <c r="AU6" s="309" t="s">
        <v>110</v>
      </c>
      <c r="AV6" s="286" t="s">
        <v>80</v>
      </c>
      <c r="AW6" s="271" t="s">
        <v>81</v>
      </c>
      <c r="AX6" s="272" t="s">
        <v>111</v>
      </c>
    </row>
    <row r="7" spans="1:53" s="251" customFormat="1" ht="30" customHeight="1" thickTop="1" thickBot="1">
      <c r="A7" s="171" t="str">
        <f>'DATA ENTRY'!A4</f>
        <v>Adams County Sheriff's Office Academy - Flatrock Regional</v>
      </c>
      <c r="B7" s="172" t="str">
        <f>'DATA ENTRY'!B4</f>
        <v>Basic - Agency</v>
      </c>
      <c r="C7" s="173" t="str">
        <f>'DATA ENTRY'!C4</f>
        <v>Commerce City</v>
      </c>
      <c r="D7" s="174">
        <f>'DATA ENTRY'!D4</f>
        <v>116</v>
      </c>
      <c r="E7" s="175">
        <f>'DATA ENTRY'!E4</f>
        <v>48</v>
      </c>
      <c r="F7" s="175">
        <f>'DATA ENTRY'!F4</f>
        <v>84</v>
      </c>
      <c r="G7" s="176" t="str">
        <f>'DATA ENTRY'!G4</f>
        <v>PPCT</v>
      </c>
      <c r="H7" s="177">
        <f>'DATA ENTRY'!H4</f>
        <v>746</v>
      </c>
      <c r="I7" s="178">
        <f>'DATA ENTRY'!I4</f>
        <v>22</v>
      </c>
      <c r="J7" s="179">
        <f>'DATA ENTRY'!J4</f>
        <v>70</v>
      </c>
      <c r="K7" s="180">
        <f>SUM('DATA ENTRY'!K4+'DATA ENTRY'!P4+'DATA ENTRY'!U4)</f>
        <v>100</v>
      </c>
      <c r="L7" s="181">
        <f>SUM('DATA ENTRY'!L4+'DATA ENTRY'!Q4+'DATA ENTRY'!V4)</f>
        <v>96</v>
      </c>
      <c r="M7" s="182">
        <f>SUM('DATA ENTRY'!M4+'DATA ENTRY'!R4+'DATA ENTRY'!W4)</f>
        <v>96</v>
      </c>
      <c r="N7" s="183">
        <f>IFERROR(M7/L7,0)*100</f>
        <v>100</v>
      </c>
      <c r="O7" s="184">
        <f>AVERAGE('DATA ENTRY'!O4,'DATA ENTRY'!T4,'DATA ENTRY'!Y4)</f>
        <v>86.614999999999995</v>
      </c>
      <c r="P7" s="185">
        <f>'DATA ENTRY'!AO4</f>
        <v>39.333333333333336</v>
      </c>
      <c r="Q7" s="186">
        <f>SUM('DATA ENTRY'!Z4+'DATA ENTRY'!AE4+'DATA ENTRY'!AJ4)</f>
        <v>118</v>
      </c>
      <c r="R7" s="187">
        <f>SUM('DATA ENTRY'!AA4+'DATA ENTRY'!AF4+'DATA ENTRY'!AK4)</f>
        <v>113</v>
      </c>
      <c r="S7" s="188">
        <f>(Q7-R7)/Q7</f>
        <v>4.2372881355932202E-2</v>
      </c>
      <c r="T7" s="187">
        <f>SUM('DATA ENTRY'!AB4+'DATA ENTRY'!AG4+'DATA ENTRY'!AL4)</f>
        <v>113</v>
      </c>
      <c r="U7" s="188">
        <f>IFERROR(T7/R7,0)</f>
        <v>1</v>
      </c>
      <c r="V7" s="189">
        <f>AVERAGE('DATA ENTRY'!AD4,'DATA ENTRY'!AI4,'DATA ENTRY'!AN4)%</f>
        <v>0.85560000000000003</v>
      </c>
      <c r="W7" s="190" t="e">
        <f t="shared" ref="W7:W17" si="0">RANK(V7,$V$7:$V$31)</f>
        <v>#DIV/0!</v>
      </c>
      <c r="X7" s="191">
        <f>'DATA ENTRY'!$BE4</f>
        <v>73</v>
      </c>
      <c r="Y7" s="191">
        <f>SUM('DATA ENTRY'!$AP4+'DATA ENTRY'!$AU4+'DATA ENTRY'!$AZ4)</f>
        <v>146</v>
      </c>
      <c r="Z7" s="192">
        <f>SUM('DATA ENTRY'!$AQ4+'DATA ENTRY'!$AV4+'DATA ENTRY'!$BA4)</f>
        <v>135</v>
      </c>
      <c r="AA7" s="193">
        <f>IFERROR(($Y7-$Z7)/$Y7,0)</f>
        <v>7.5342465753424653E-2</v>
      </c>
      <c r="AB7" s="194">
        <f>SUM('DATA ENTRY'!$AR4+'DATA ENTRY'!$AW4+'DATA ENTRY'!$BB4)</f>
        <v>135</v>
      </c>
      <c r="AC7" s="193">
        <f>IFERROR($AB7/$Z7,0)</f>
        <v>1</v>
      </c>
      <c r="AD7" s="195">
        <f>IFERROR(AVERAGE('DATA ENTRY'!$AT4,'DATA ENTRY'!$AY4, 'DATA ENTRY'!$BD4)%,0)</f>
        <v>0.8569</v>
      </c>
      <c r="AE7" s="291">
        <f>RANK($AD7, $AD$7:$AD$31)</f>
        <v>2</v>
      </c>
      <c r="AF7" s="294">
        <f>'DATA ENTRY'!$BU4</f>
        <v>50.333333333333336</v>
      </c>
      <c r="AG7" s="295">
        <f>SUM('DATA ENTRY'!$BF4+'DATA ENTRY'!$BK4+'DATA ENTRY'!$BP4)</f>
        <v>151</v>
      </c>
      <c r="AH7" s="296">
        <f>'DATA ENTRY'!$BG4+'DATA ENTRY'!$BL4+'DATA ENTRY'!$BQ4</f>
        <v>143</v>
      </c>
      <c r="AI7" s="297">
        <f>IFERROR(($AG7-$AH7)/$AG7,0)</f>
        <v>5.2980132450331126E-2</v>
      </c>
      <c r="AJ7" s="298">
        <f>'DATA ENTRY'!$BH4+'DATA ENTRY'!$BM4+'DATA ENTRY'!$BR4</f>
        <v>143</v>
      </c>
      <c r="AK7" s="297">
        <f>IFERROR($AJ7/$AH7,0)</f>
        <v>1</v>
      </c>
      <c r="AL7" s="297">
        <f>IFERROR(AVERAGE('DATA ENTRY'!$BJ4,'DATA ENTRY'!$BO4,'DATA ENTRY'!$BT4)%,0)</f>
        <v>0.85033333333333316</v>
      </c>
      <c r="AM7" s="289">
        <f>RANK($AL7, $AL$7:$AL$31)</f>
        <v>2</v>
      </c>
      <c r="AN7" s="310">
        <f>'DATA ENTRY'!$CK4</f>
        <v>55</v>
      </c>
      <c r="AO7" s="311">
        <f>SUM('DATA ENTRY'!$BV4,'DATA ENTRY'!$CA4,'DATA ENTRY'!$CF4)</f>
        <v>110</v>
      </c>
      <c r="AP7" s="311">
        <f>SUM('DATA ENTRY'!$BW4,'DATA ENTRY'!$CB4,'DATA ENTRY'!$CG4)</f>
        <v>106</v>
      </c>
      <c r="AQ7" s="319">
        <f>IFERROR(($AO7-$AP7)/$AO7,0)</f>
        <v>3.6363636363636362E-2</v>
      </c>
      <c r="AR7" s="311">
        <f>SUM('DATA ENTRY'!$BX4,'DATA ENTRY'!$CC4,'DATA ENTRY'!$CH4)</f>
        <v>106</v>
      </c>
      <c r="AS7" s="320">
        <f>IFERROR($AR7/$AP7,0)</f>
        <v>1</v>
      </c>
      <c r="AT7" s="319">
        <f>IFERROR(AVERAGE('DATA ENTRY'!$BZ4,'DATA ENTRY'!$CE4,'DATA ENTRY'!$CJ4)%,0)</f>
        <v>0.84340000000000004</v>
      </c>
      <c r="AU7" s="314">
        <f t="shared" ref="AU7:AU31" si="1">RANK($AT7,$AT$7:$AT$31)</f>
        <v>4</v>
      </c>
      <c r="AV7" s="287">
        <f t="shared" ref="AV7:AV31" si="2">((SUMIF($AD7,"&gt;0",$AD7)+SUMIF($AL7,"&gt;0",$AL7)+SUMIF($AT7,"&gt;0",$AT7))/(($AD7&gt;0)+($AL7&gt;0)+($AT7&gt;0)))</f>
        <v>0.85021111111111114</v>
      </c>
      <c r="AW7" s="223">
        <f>RANK($AV7,$AV$7:$AV$31)</f>
        <v>3</v>
      </c>
      <c r="AX7" s="196">
        <f>((SUMIF($AC7,"&gt;0",$AC7)+SUMIF($AK7,"&gt;0",$AK7)+SUMIF($AS7,"&gt;0",$AS7))/(($AC7&gt;0)+($AK7&gt;0)+($AS7&gt;0)))</f>
        <v>1</v>
      </c>
      <c r="AZ7" s="373"/>
      <c r="BA7" s="373"/>
    </row>
    <row r="8" spans="1:53" s="251" customFormat="1" ht="30" customHeight="1" thickTop="1" thickBot="1">
      <c r="A8" s="197" t="str">
        <f>'DATA ENTRY'!A5</f>
        <v>AIMS Community College</v>
      </c>
      <c r="B8" s="198" t="str">
        <f>'DATA ENTRY'!B5</f>
        <v>Basic</v>
      </c>
      <c r="C8" s="199" t="str">
        <f>'DATA ENTRY'!C5</f>
        <v>Windsor</v>
      </c>
      <c r="D8" s="200">
        <f>'DATA ENTRY'!D5</f>
        <v>72</v>
      </c>
      <c r="E8" s="201">
        <f>'DATA ENTRY'!E5</f>
        <v>44</v>
      </c>
      <c r="F8" s="201">
        <f>'DATA ENTRY'!F5</f>
        <v>62</v>
      </c>
      <c r="G8" s="202" t="str">
        <f>'DATA ENTRY'!G5</f>
        <v>PPCT</v>
      </c>
      <c r="H8" s="203">
        <f>'DATA ENTRY'!H5</f>
        <v>644</v>
      </c>
      <c r="I8" s="204" t="str">
        <f>'DATA ENTRY'!I5</f>
        <v>17 / 33</v>
      </c>
      <c r="J8" s="205">
        <f>'DATA ENTRY'!J5</f>
        <v>30</v>
      </c>
      <c r="K8" s="206">
        <f>SUM('DATA ENTRY'!K5+'DATA ENTRY'!P5+'DATA ENTRY'!U5)</f>
        <v>18</v>
      </c>
      <c r="L8" s="207">
        <f>SUM('DATA ENTRY'!L5+'DATA ENTRY'!Q5+'DATA ENTRY'!V5)</f>
        <v>15</v>
      </c>
      <c r="M8" s="208">
        <f>SUM('DATA ENTRY'!M5+'DATA ENTRY'!R5+'DATA ENTRY'!W5)</f>
        <v>15</v>
      </c>
      <c r="N8" s="209">
        <f t="shared" ref="N8:N31" si="3">IFERROR(M8/L8,0)*100</f>
        <v>100</v>
      </c>
      <c r="O8" s="210">
        <f>AVERAGE('DATA ENTRY'!O5,'DATA ENTRY'!T5,'DATA ENTRY'!Y5)</f>
        <v>79.23</v>
      </c>
      <c r="P8" s="211">
        <f>'DATA ENTRY'!AO5</f>
        <v>27</v>
      </c>
      <c r="Q8" s="212">
        <f>SUM('DATA ENTRY'!Z5+'DATA ENTRY'!AE5+'DATA ENTRY'!AJ5)</f>
        <v>27</v>
      </c>
      <c r="R8" s="213">
        <f>SUM('DATA ENTRY'!AA5+'DATA ENTRY'!AF5+'DATA ENTRY'!AK5)</f>
        <v>19</v>
      </c>
      <c r="S8" s="214">
        <f t="shared" ref="S8:S31" si="4">(Q8-R8)/Q8</f>
        <v>0.29629629629629628</v>
      </c>
      <c r="T8" s="213">
        <f>SUM('DATA ENTRY'!AB5+'DATA ENTRY'!AG5+'DATA ENTRY'!AL5)</f>
        <v>18</v>
      </c>
      <c r="U8" s="214">
        <f t="shared" ref="U8:U31" si="5">IFERROR(T8/R8,0)</f>
        <v>0.94736842105263153</v>
      </c>
      <c r="V8" s="215">
        <f>AVERAGE('DATA ENTRY'!AD5,'DATA ENTRY'!AI5,'DATA ENTRY'!AN5)%</f>
        <v>0.81700000000000006</v>
      </c>
      <c r="W8" s="216" t="e">
        <f t="shared" si="0"/>
        <v>#DIV/0!</v>
      </c>
      <c r="X8" s="191">
        <f>'DATA ENTRY'!$BE5</f>
        <v>26</v>
      </c>
      <c r="Y8" s="191">
        <f>SUM('DATA ENTRY'!$AP5+'DATA ENTRY'!$AU5+'DATA ENTRY'!$AZ5)</f>
        <v>26</v>
      </c>
      <c r="Z8" s="192">
        <f>SUM('DATA ENTRY'!$AQ5+'DATA ENTRY'!$AV5+'DATA ENTRY'!$BA5)</f>
        <v>22</v>
      </c>
      <c r="AA8" s="193">
        <f t="shared" ref="AA8:AA31" si="6">IFERROR(($Y8-$Z8)/$Y8,0)</f>
        <v>0.15384615384615385</v>
      </c>
      <c r="AB8" s="194">
        <f>SUM('DATA ENTRY'!$AR5+'DATA ENTRY'!$AW5+'DATA ENTRY'!$BB5)</f>
        <v>21</v>
      </c>
      <c r="AC8" s="193">
        <f t="shared" ref="AC8:AC31" si="7">IFERROR($AB8/$Z8,0)</f>
        <v>0.95454545454545459</v>
      </c>
      <c r="AD8" s="195">
        <f>IFERROR(AVERAGE('DATA ENTRY'!$AT5,'DATA ENTRY'!$AY5, 'DATA ENTRY'!$BD5)%,0)</f>
        <v>0.83319999999999994</v>
      </c>
      <c r="AE8" s="291">
        <f t="shared" ref="AE8:AE30" si="8">RANK($AD8, $AD$7:$AD$31)</f>
        <v>10</v>
      </c>
      <c r="AF8" s="294">
        <f>'DATA ENTRY'!$BU5</f>
        <v>30</v>
      </c>
      <c r="AG8" s="295">
        <f>SUM('DATA ENTRY'!$BF5+'DATA ENTRY'!$BK5+'DATA ENTRY'!$BP5)</f>
        <v>30</v>
      </c>
      <c r="AH8" s="296">
        <f>'DATA ENTRY'!$BG5+'DATA ENTRY'!$BL5+'DATA ENTRY'!$BQ5</f>
        <v>24</v>
      </c>
      <c r="AI8" s="297">
        <f t="shared" ref="AI8:AI31" si="9">IFERROR(($AG8-$AH8)/$AG8,0)</f>
        <v>0.2</v>
      </c>
      <c r="AJ8" s="298">
        <f>'DATA ENTRY'!$BH5+'DATA ENTRY'!$BM5+'DATA ENTRY'!$BR5</f>
        <v>22</v>
      </c>
      <c r="AK8" s="297">
        <f t="shared" ref="AK8:AK31" si="10">IFERROR($AJ8/$AH8,0)</f>
        <v>0.91666666666666663</v>
      </c>
      <c r="AL8" s="297">
        <f>IFERROR(AVERAGE('DATA ENTRY'!$BJ5,'DATA ENTRY'!$BO5,'DATA ENTRY'!$BT5)%,0)</f>
        <v>0.79810000000000003</v>
      </c>
      <c r="AM8" s="289">
        <f t="shared" ref="AM8:AM31" si="11">RANK($AL8, $AL$7:$AL$31)</f>
        <v>18</v>
      </c>
      <c r="AN8" s="312">
        <f>'DATA ENTRY'!$CK5</f>
        <v>18.333333333333332</v>
      </c>
      <c r="AO8" s="313">
        <f>SUM('DATA ENTRY'!$BV5,'DATA ENTRY'!$CA5,'DATA ENTRY'!$CF5)</f>
        <v>55</v>
      </c>
      <c r="AP8" s="313">
        <f>SUM('DATA ENTRY'!$BW5,'DATA ENTRY'!$CB5,'DATA ENTRY'!$CG5)</f>
        <v>44</v>
      </c>
      <c r="AQ8" s="319">
        <f t="shared" ref="AQ8:AQ31" si="12">IFERROR(($AO8-$AP8)/$AO8,0)</f>
        <v>0.2</v>
      </c>
      <c r="AR8" s="313">
        <f>SUM('DATA ENTRY'!$BX5,'DATA ENTRY'!$CC5,'DATA ENTRY'!$CH5)</f>
        <v>43</v>
      </c>
      <c r="AS8" s="320">
        <f t="shared" ref="AS8:AS32" si="13">IFERROR($AR8/$AP8,0)</f>
        <v>0.97727272727272729</v>
      </c>
      <c r="AT8" s="319">
        <f>IFERROR(AVERAGE('DATA ENTRY'!$BZ5,'DATA ENTRY'!$CE5,'DATA ENTRY'!$CJ5)%,0)</f>
        <v>0.79069999999999996</v>
      </c>
      <c r="AU8" s="314">
        <f t="shared" si="1"/>
        <v>19</v>
      </c>
      <c r="AV8" s="287">
        <f t="shared" si="2"/>
        <v>0.80733333333333324</v>
      </c>
      <c r="AW8" s="223">
        <f t="shared" ref="AW8:AW31" si="14">RANK(AV8,$AV$7:$AV$31)</f>
        <v>18</v>
      </c>
      <c r="AX8" s="196">
        <f t="shared" ref="AX8:AX31" si="15">((SUMIF($AC8,"&gt;0",$AC8)+SUMIF($AK8,"&gt;0",$AK8)+SUMIF($AS8,"&gt;0",$AS8))/(($AC8&gt;0)+($AK8&gt;0)+($AS8&gt;0)))</f>
        <v>0.9494949494949495</v>
      </c>
      <c r="AZ8" s="373"/>
      <c r="BA8" s="373"/>
    </row>
    <row r="9" spans="1:53" s="251" customFormat="1" ht="30" customHeight="1" thickTop="1" thickBot="1">
      <c r="A9" s="197" t="str">
        <f>'DATA ENTRY'!A6</f>
        <v>Arapahoe Community College</v>
      </c>
      <c r="B9" s="198" t="str">
        <f>'DATA ENTRY'!B6</f>
        <v>Basic</v>
      </c>
      <c r="C9" s="199" t="str">
        <f>'DATA ENTRY'!C6</f>
        <v>Littleton</v>
      </c>
      <c r="D9" s="200">
        <f>'DATA ENTRY'!D6</f>
        <v>80</v>
      </c>
      <c r="E9" s="201">
        <f>'DATA ENTRY'!E6</f>
        <v>48</v>
      </c>
      <c r="F9" s="201">
        <f>'DATA ENTRY'!F6</f>
        <v>70</v>
      </c>
      <c r="G9" s="202" t="str">
        <f>'DATA ENTRY'!G6</f>
        <v>PPCT</v>
      </c>
      <c r="H9" s="203">
        <f>'DATA ENTRY'!H6</f>
        <v>760</v>
      </c>
      <c r="I9" s="204">
        <f>'DATA ENTRY'!I6</f>
        <v>20</v>
      </c>
      <c r="J9" s="205">
        <f>'DATA ENTRY'!J6</f>
        <v>60</v>
      </c>
      <c r="K9" s="206">
        <f>SUM('DATA ENTRY'!K6+'DATA ENTRY'!P6+'DATA ENTRY'!U6)</f>
        <v>73</v>
      </c>
      <c r="L9" s="207">
        <f>SUM('DATA ENTRY'!L6+'DATA ENTRY'!Q6+'DATA ENTRY'!V6)</f>
        <v>67</v>
      </c>
      <c r="M9" s="208">
        <f>SUM('DATA ENTRY'!M6+'DATA ENTRY'!R6+'DATA ENTRY'!W6)</f>
        <v>65</v>
      </c>
      <c r="N9" s="209">
        <f t="shared" si="3"/>
        <v>97.014925373134332</v>
      </c>
      <c r="O9" s="210">
        <f>AVERAGE('DATA ENTRY'!O6,'DATA ENTRY'!T6,'DATA ENTRY'!Y6)</f>
        <v>82.32</v>
      </c>
      <c r="P9" s="211">
        <f>'DATA ENTRY'!AO6</f>
        <v>17.666666666666668</v>
      </c>
      <c r="Q9" s="212">
        <f>SUM('DATA ENTRY'!Z6+'DATA ENTRY'!AE6+'DATA ENTRY'!AJ6)</f>
        <v>53</v>
      </c>
      <c r="R9" s="213">
        <f>SUM('DATA ENTRY'!AA6+'DATA ENTRY'!AF6+'DATA ENTRY'!AK6)</f>
        <v>48</v>
      </c>
      <c r="S9" s="214">
        <f t="shared" si="4"/>
        <v>9.4339622641509441E-2</v>
      </c>
      <c r="T9" s="213">
        <f>SUM('DATA ENTRY'!AB6+'DATA ENTRY'!AG6+'DATA ENTRY'!AL6)</f>
        <v>47</v>
      </c>
      <c r="U9" s="214">
        <f t="shared" si="5"/>
        <v>0.97916666666666663</v>
      </c>
      <c r="V9" s="215">
        <f>AVERAGE('DATA ENTRY'!AD6,'DATA ENTRY'!AI6,'DATA ENTRY'!AN6)%</f>
        <v>0.80989999999999995</v>
      </c>
      <c r="W9" s="216" t="e">
        <f t="shared" si="0"/>
        <v>#DIV/0!</v>
      </c>
      <c r="X9" s="191">
        <f>'DATA ENTRY'!$BE6</f>
        <v>20.666666666666668</v>
      </c>
      <c r="Y9" s="191">
        <f>SUM('DATA ENTRY'!$AP6+'DATA ENTRY'!$AU6+'DATA ENTRY'!$AZ6)</f>
        <v>62</v>
      </c>
      <c r="Z9" s="192">
        <f>SUM('DATA ENTRY'!$AQ6+'DATA ENTRY'!$AV6+'DATA ENTRY'!$BA6)</f>
        <v>55</v>
      </c>
      <c r="AA9" s="193">
        <f t="shared" si="6"/>
        <v>0.11290322580645161</v>
      </c>
      <c r="AB9" s="194">
        <f>SUM('DATA ENTRY'!$AR6+'DATA ENTRY'!$AW6+'DATA ENTRY'!$BB6)</f>
        <v>55</v>
      </c>
      <c r="AC9" s="193">
        <f t="shared" si="7"/>
        <v>1</v>
      </c>
      <c r="AD9" s="195">
        <f>IFERROR(AVERAGE('DATA ENTRY'!$AT6,'DATA ENTRY'!$AY6, 'DATA ENTRY'!$BD6)%,0)</f>
        <v>0.80676666666666663</v>
      </c>
      <c r="AE9" s="291">
        <f t="shared" si="8"/>
        <v>15</v>
      </c>
      <c r="AF9" s="294">
        <f>'DATA ENTRY'!$BU6</f>
        <v>21.666666666666668</v>
      </c>
      <c r="AG9" s="295">
        <f>SUM('DATA ENTRY'!$BF6+'DATA ENTRY'!$BK6+'DATA ENTRY'!$BP6)</f>
        <v>65</v>
      </c>
      <c r="AH9" s="296">
        <f>'DATA ENTRY'!$BG6+'DATA ENTRY'!$BL6+'DATA ENTRY'!$BQ6</f>
        <v>58</v>
      </c>
      <c r="AI9" s="297">
        <f t="shared" si="9"/>
        <v>0.1076923076923077</v>
      </c>
      <c r="AJ9" s="298">
        <f>'DATA ENTRY'!$BH6+'DATA ENTRY'!$BM6+'DATA ENTRY'!$BR6</f>
        <v>57</v>
      </c>
      <c r="AK9" s="297">
        <f t="shared" si="10"/>
        <v>0.98275862068965514</v>
      </c>
      <c r="AL9" s="297">
        <f>IFERROR(AVERAGE('DATA ENTRY'!$BJ6,'DATA ENTRY'!$BO6,'DATA ENTRY'!$BT6)%,0)</f>
        <v>0.81569999999999998</v>
      </c>
      <c r="AM9" s="289">
        <f t="shared" si="11"/>
        <v>12</v>
      </c>
      <c r="AN9" s="312">
        <f>'DATA ENTRY'!$CK6</f>
        <v>22</v>
      </c>
      <c r="AO9" s="313">
        <f>SUM('DATA ENTRY'!$BV6,'DATA ENTRY'!$CA6,'DATA ENTRY'!$CF6)</f>
        <v>66</v>
      </c>
      <c r="AP9" s="313">
        <f>SUM('DATA ENTRY'!$BW6,'DATA ENTRY'!$CB6,'DATA ENTRY'!$CG6)</f>
        <v>63</v>
      </c>
      <c r="AQ9" s="319">
        <f t="shared" si="12"/>
        <v>4.5454545454545456E-2</v>
      </c>
      <c r="AR9" s="313">
        <f>SUM('DATA ENTRY'!$BX6,'DATA ENTRY'!$CC6,'DATA ENTRY'!$CH6)</f>
        <v>62</v>
      </c>
      <c r="AS9" s="320">
        <f t="shared" si="13"/>
        <v>0.98412698412698407</v>
      </c>
      <c r="AT9" s="319">
        <f>IFERROR(AVERAGE('DATA ENTRY'!$BZ6,'DATA ENTRY'!$CE6,'DATA ENTRY'!$CJ6)%,0)</f>
        <v>0.79559999999999997</v>
      </c>
      <c r="AU9" s="314">
        <f t="shared" si="1"/>
        <v>17</v>
      </c>
      <c r="AV9" s="287">
        <f t="shared" si="2"/>
        <v>0.80602222222222208</v>
      </c>
      <c r="AW9" s="223">
        <f t="shared" si="14"/>
        <v>19</v>
      </c>
      <c r="AX9" s="196">
        <f t="shared" si="15"/>
        <v>0.98896186827221311</v>
      </c>
      <c r="AZ9" s="373"/>
      <c r="BA9" s="373"/>
    </row>
    <row r="10" spans="1:53" s="251" customFormat="1" ht="30" customHeight="1" thickTop="1" thickBot="1">
      <c r="A10" s="197" t="str">
        <f>'DATA ENTRY'!A7</f>
        <v>Aurora Police Department Academy</v>
      </c>
      <c r="B10" s="198" t="str">
        <f>'DATA ENTRY'!B7</f>
        <v>Basic - Agency</v>
      </c>
      <c r="C10" s="199" t="str">
        <f>'DATA ENTRY'!C7</f>
        <v>Aurora</v>
      </c>
      <c r="D10" s="200">
        <f>'DATA ENTRY'!D7</f>
        <v>117</v>
      </c>
      <c r="E10" s="201">
        <f>'DATA ENTRY'!E7</f>
        <v>88</v>
      </c>
      <c r="F10" s="201">
        <f>'DATA ENTRY'!F7</f>
        <v>136</v>
      </c>
      <c r="G10" s="202" t="str">
        <f>'DATA ENTRY'!G7</f>
        <v>AGENCY SPECIFIC</v>
      </c>
      <c r="H10" s="203">
        <f>'DATA ENTRY'!H7</f>
        <v>1040</v>
      </c>
      <c r="I10" s="204">
        <f>'DATA ENTRY'!I7</f>
        <v>26</v>
      </c>
      <c r="J10" s="205">
        <f>'DATA ENTRY'!J7</f>
        <v>40</v>
      </c>
      <c r="K10" s="206">
        <f>SUM('DATA ENTRY'!K7+'DATA ENTRY'!P7+'DATA ENTRY'!U7)</f>
        <v>10</v>
      </c>
      <c r="L10" s="207">
        <f>SUM('DATA ENTRY'!L7+'DATA ENTRY'!Q7+'DATA ENTRY'!V7)</f>
        <v>7</v>
      </c>
      <c r="M10" s="208">
        <f>SUM('DATA ENTRY'!M7+'DATA ENTRY'!R7+'DATA ENTRY'!W7)</f>
        <v>7</v>
      </c>
      <c r="N10" s="209">
        <f t="shared" si="3"/>
        <v>100</v>
      </c>
      <c r="O10" s="210">
        <f>AVERAGE('DATA ENTRY'!O7,'DATA ENTRY'!T7,'DATA ENTRY'!Y7)</f>
        <v>80.989999999999995</v>
      </c>
      <c r="P10" s="211">
        <f>'DATA ENTRY'!AO7</f>
        <v>40</v>
      </c>
      <c r="Q10" s="212">
        <f>SUM('DATA ENTRY'!Z7+'DATA ENTRY'!AE7+'DATA ENTRY'!AJ7)</f>
        <v>80</v>
      </c>
      <c r="R10" s="213">
        <f>SUM('DATA ENTRY'!AA7+'DATA ENTRY'!AF7+'DATA ENTRY'!AK7)</f>
        <v>61</v>
      </c>
      <c r="S10" s="214">
        <f t="shared" si="4"/>
        <v>0.23749999999999999</v>
      </c>
      <c r="T10" s="213">
        <f>SUM('DATA ENTRY'!AB7+'DATA ENTRY'!AG7+'DATA ENTRY'!AL7)</f>
        <v>61</v>
      </c>
      <c r="U10" s="214">
        <f t="shared" si="5"/>
        <v>1</v>
      </c>
      <c r="V10" s="215">
        <f>AVERAGE('DATA ENTRY'!AD7,'DATA ENTRY'!AI7,'DATA ENTRY'!AN7)%</f>
        <v>0.83789999999999987</v>
      </c>
      <c r="W10" s="216" t="e">
        <f t="shared" si="0"/>
        <v>#DIV/0!</v>
      </c>
      <c r="X10" s="191">
        <f>'DATA ENTRY'!$BE7</f>
        <v>32</v>
      </c>
      <c r="Y10" s="191">
        <f>SUM('DATA ENTRY'!$AP7+'DATA ENTRY'!$AU7+'DATA ENTRY'!$AZ7)</f>
        <v>32</v>
      </c>
      <c r="Z10" s="192">
        <f>SUM('DATA ENTRY'!$AQ7+'DATA ENTRY'!$AV7+'DATA ENTRY'!$BA7)</f>
        <v>32</v>
      </c>
      <c r="AA10" s="193">
        <f t="shared" si="6"/>
        <v>0</v>
      </c>
      <c r="AB10" s="194">
        <f>SUM('DATA ENTRY'!$AR7+'DATA ENTRY'!$AW7+'DATA ENTRY'!$BB7)</f>
        <v>32</v>
      </c>
      <c r="AC10" s="193">
        <f t="shared" si="7"/>
        <v>1</v>
      </c>
      <c r="AD10" s="195">
        <f>IFERROR(AVERAGE('DATA ENTRY'!$AT7,'DATA ENTRY'!$AY7, 'DATA ENTRY'!$BD7)%,0)</f>
        <v>0.83389999999999997</v>
      </c>
      <c r="AE10" s="291">
        <f t="shared" si="8"/>
        <v>9</v>
      </c>
      <c r="AF10" s="294">
        <f>'DATA ENTRY'!$BU7</f>
        <v>33</v>
      </c>
      <c r="AG10" s="295">
        <f>SUM('DATA ENTRY'!$BF7+'DATA ENTRY'!$BK7+'DATA ENTRY'!$BP7)</f>
        <v>33</v>
      </c>
      <c r="AH10" s="296">
        <f>'DATA ENTRY'!$BG7+'DATA ENTRY'!$BL7+'DATA ENTRY'!$BQ7</f>
        <v>27</v>
      </c>
      <c r="AI10" s="297">
        <f t="shared" si="9"/>
        <v>0.18181818181818182</v>
      </c>
      <c r="AJ10" s="298">
        <f>'DATA ENTRY'!$BH7+'DATA ENTRY'!$BM7+'DATA ENTRY'!$BR7</f>
        <v>27</v>
      </c>
      <c r="AK10" s="297">
        <f t="shared" si="10"/>
        <v>1</v>
      </c>
      <c r="AL10" s="297">
        <f>IFERROR(AVERAGE('DATA ENTRY'!$BJ7,'DATA ENTRY'!$BO7,'DATA ENTRY'!$BT7)%,0)</f>
        <v>0.82220000000000004</v>
      </c>
      <c r="AM10" s="289">
        <f t="shared" si="11"/>
        <v>9</v>
      </c>
      <c r="AN10" s="312">
        <f>'DATA ENTRY'!$CK7</f>
        <v>34</v>
      </c>
      <c r="AO10" s="313">
        <f>SUM('DATA ENTRY'!$BV7,'DATA ENTRY'!$CA7,'DATA ENTRY'!$CF7)</f>
        <v>68</v>
      </c>
      <c r="AP10" s="313">
        <f>SUM('DATA ENTRY'!$BW7,'DATA ENTRY'!$CB7,'DATA ENTRY'!$CG7)</f>
        <v>62</v>
      </c>
      <c r="AQ10" s="319">
        <f t="shared" si="12"/>
        <v>8.8235294117647065E-2</v>
      </c>
      <c r="AR10" s="313">
        <f>SUM('DATA ENTRY'!$BX7,'DATA ENTRY'!$CC7,'DATA ENTRY'!$CH7)</f>
        <v>61</v>
      </c>
      <c r="AS10" s="320">
        <f t="shared" si="13"/>
        <v>0.9838709677419355</v>
      </c>
      <c r="AT10" s="319">
        <f>IFERROR(AVERAGE('DATA ENTRY'!$BZ7,'DATA ENTRY'!$CE7,'DATA ENTRY'!$CJ7)%,0)</f>
        <v>0.81</v>
      </c>
      <c r="AU10" s="314">
        <f t="shared" si="1"/>
        <v>16</v>
      </c>
      <c r="AV10" s="287">
        <f t="shared" si="2"/>
        <v>0.82203333333333328</v>
      </c>
      <c r="AW10" s="223">
        <f t="shared" si="14"/>
        <v>11</v>
      </c>
      <c r="AX10" s="196">
        <f t="shared" si="15"/>
        <v>0.9946236559139785</v>
      </c>
      <c r="AZ10" s="373"/>
      <c r="BA10" s="373"/>
    </row>
    <row r="11" spans="1:53" s="251" customFormat="1" ht="30" customHeight="1" thickTop="1" thickBot="1">
      <c r="A11" s="197" t="str">
        <f>'DATA ENTRY'!A8</f>
        <v>Colorado Mountain College Law Enforcement Academy</v>
      </c>
      <c r="B11" s="198" t="str">
        <f>'DATA ENTRY'!B8</f>
        <v>Basic</v>
      </c>
      <c r="C11" s="199" t="str">
        <f>'DATA ENTRY'!C8</f>
        <v>Glenwood Springs</v>
      </c>
      <c r="D11" s="200">
        <f>'DATA ENTRY'!D8</f>
        <v>76</v>
      </c>
      <c r="E11" s="201">
        <f>'DATA ENTRY'!E8</f>
        <v>44</v>
      </c>
      <c r="F11" s="201">
        <f>'DATA ENTRY'!F8</f>
        <v>72</v>
      </c>
      <c r="G11" s="202" t="str">
        <f>'DATA ENTRY'!G8</f>
        <v>PPCT</v>
      </c>
      <c r="H11" s="203">
        <f>'DATA ENTRY'!H8</f>
        <v>630</v>
      </c>
      <c r="I11" s="204">
        <f>'DATA ENTRY'!I8</f>
        <v>16</v>
      </c>
      <c r="J11" s="205">
        <f>'DATA ENTRY'!J8</f>
        <v>20</v>
      </c>
      <c r="K11" s="206">
        <f>SUM('DATA ENTRY'!K8+'DATA ENTRY'!P8+'DATA ENTRY'!U8)</f>
        <v>41</v>
      </c>
      <c r="L11" s="207">
        <f>SUM('DATA ENTRY'!L8+'DATA ENTRY'!Q8+'DATA ENTRY'!V8)</f>
        <v>40</v>
      </c>
      <c r="M11" s="208">
        <f>SUM('DATA ENTRY'!M8+'DATA ENTRY'!R8+'DATA ENTRY'!W8)</f>
        <v>39</v>
      </c>
      <c r="N11" s="209">
        <f t="shared" si="3"/>
        <v>97.5</v>
      </c>
      <c r="O11" s="210">
        <f>AVERAGE('DATA ENTRY'!O8,'DATA ENTRY'!T8,'DATA ENTRY'!Y8)</f>
        <v>84.23</v>
      </c>
      <c r="P11" s="211">
        <f>'DATA ENTRY'!AO8</f>
        <v>16.333333333333332</v>
      </c>
      <c r="Q11" s="212">
        <f>SUM('DATA ENTRY'!Z8+'DATA ENTRY'!AE8+'DATA ENTRY'!AJ8)</f>
        <v>49</v>
      </c>
      <c r="R11" s="213">
        <f>SUM('DATA ENTRY'!AA8+'DATA ENTRY'!AF8+'DATA ENTRY'!AK8)</f>
        <v>47</v>
      </c>
      <c r="S11" s="214">
        <f t="shared" si="4"/>
        <v>4.0816326530612242E-2</v>
      </c>
      <c r="T11" s="213">
        <f>SUM('DATA ENTRY'!AB8+'DATA ENTRY'!AG8+'DATA ENTRY'!AL8)</f>
        <v>46</v>
      </c>
      <c r="U11" s="214">
        <f t="shared" si="5"/>
        <v>0.97872340425531912</v>
      </c>
      <c r="V11" s="215">
        <f>AVERAGE('DATA ENTRY'!AD8,'DATA ENTRY'!AI8,'DATA ENTRY'!AN8)%</f>
        <v>0.81356666666666666</v>
      </c>
      <c r="W11" s="216" t="e">
        <f t="shared" si="0"/>
        <v>#DIV/0!</v>
      </c>
      <c r="X11" s="191">
        <f>'DATA ENTRY'!$BE8</f>
        <v>16</v>
      </c>
      <c r="Y11" s="191">
        <f>SUM('DATA ENTRY'!$AP8+'DATA ENTRY'!$AU8+'DATA ENTRY'!$AZ8)</f>
        <v>48</v>
      </c>
      <c r="Z11" s="192">
        <f>SUM('DATA ENTRY'!$AQ8+'DATA ENTRY'!$AV8+'DATA ENTRY'!$BA8)</f>
        <v>43</v>
      </c>
      <c r="AA11" s="193">
        <f t="shared" si="6"/>
        <v>0.10416666666666667</v>
      </c>
      <c r="AB11" s="194">
        <f>SUM('DATA ENTRY'!$AR8+'DATA ENTRY'!$AW8+'DATA ENTRY'!$BB8)</f>
        <v>43</v>
      </c>
      <c r="AC11" s="193">
        <f t="shared" si="7"/>
        <v>1</v>
      </c>
      <c r="AD11" s="195">
        <f>IFERROR(AVERAGE('DATA ENTRY'!$AT8,'DATA ENTRY'!$AY8, 'DATA ENTRY'!$BD8)%,0)</f>
        <v>0.80433333333333334</v>
      </c>
      <c r="AE11" s="291">
        <f t="shared" si="8"/>
        <v>17</v>
      </c>
      <c r="AF11" s="294">
        <f>'DATA ENTRY'!$BU8</f>
        <v>19.5</v>
      </c>
      <c r="AG11" s="295">
        <f>SUM('DATA ENTRY'!$BF8+'DATA ENTRY'!$BK8+'DATA ENTRY'!$BP8)</f>
        <v>39</v>
      </c>
      <c r="AH11" s="296">
        <f>'DATA ENTRY'!$BG8+'DATA ENTRY'!$BL8+'DATA ENTRY'!$BQ8</f>
        <v>35</v>
      </c>
      <c r="AI11" s="297">
        <f t="shared" si="9"/>
        <v>0.10256410256410256</v>
      </c>
      <c r="AJ11" s="298">
        <f>'DATA ENTRY'!$BH8+'DATA ENTRY'!$BM8+'DATA ENTRY'!$BR8</f>
        <v>33</v>
      </c>
      <c r="AK11" s="297">
        <f t="shared" si="10"/>
        <v>0.94285714285714284</v>
      </c>
      <c r="AL11" s="297">
        <f>IFERROR(AVERAGE('DATA ENTRY'!$BJ8,'DATA ENTRY'!$BO8,'DATA ENTRY'!$BT8)%,0)</f>
        <v>0.80559999999999998</v>
      </c>
      <c r="AM11" s="289">
        <f t="shared" si="11"/>
        <v>17</v>
      </c>
      <c r="AN11" s="312">
        <f>'DATA ENTRY'!$CK8</f>
        <v>16.5</v>
      </c>
      <c r="AO11" s="313">
        <f>SUM('DATA ENTRY'!$BV8,'DATA ENTRY'!$CA8,'DATA ENTRY'!$CF8)</f>
        <v>33</v>
      </c>
      <c r="AP11" s="313">
        <f>SUM('DATA ENTRY'!$BW8,'DATA ENTRY'!$CB8,'DATA ENTRY'!$CG8)</f>
        <v>33</v>
      </c>
      <c r="AQ11" s="319">
        <f t="shared" si="12"/>
        <v>0</v>
      </c>
      <c r="AR11" s="313">
        <f>SUM('DATA ENTRY'!$BX8,'DATA ENTRY'!$CC8,'DATA ENTRY'!$CH8)</f>
        <v>29</v>
      </c>
      <c r="AS11" s="320">
        <f t="shared" si="13"/>
        <v>0.87878787878787878</v>
      </c>
      <c r="AT11" s="319">
        <f>IFERROR(AVERAGE('DATA ENTRY'!$BZ8,'DATA ENTRY'!$CE8,'DATA ENTRY'!$CJ8)%,0)</f>
        <v>0.79059999999999997</v>
      </c>
      <c r="AU11" s="314">
        <f t="shared" si="1"/>
        <v>20</v>
      </c>
      <c r="AV11" s="287">
        <f t="shared" si="2"/>
        <v>0.80017777777777777</v>
      </c>
      <c r="AW11" s="223">
        <f t="shared" si="14"/>
        <v>21</v>
      </c>
      <c r="AX11" s="196">
        <f t="shared" si="15"/>
        <v>0.94054834054834047</v>
      </c>
      <c r="AZ11" s="373"/>
      <c r="BA11" s="373"/>
    </row>
    <row r="12" spans="1:53" s="251" customFormat="1" ht="30" customHeight="1" thickTop="1" thickBot="1">
      <c r="A12" s="197" t="s">
        <v>154</v>
      </c>
      <c r="B12" s="198" t="s">
        <v>4</v>
      </c>
      <c r="C12" s="199" t="s">
        <v>153</v>
      </c>
      <c r="D12" s="200">
        <v>76</v>
      </c>
      <c r="E12" s="201">
        <v>44</v>
      </c>
      <c r="F12" s="201">
        <v>72</v>
      </c>
      <c r="G12" s="202" t="s">
        <v>78</v>
      </c>
      <c r="H12" s="203">
        <f>'DATA ENTRY'!H9</f>
        <v>630</v>
      </c>
      <c r="I12" s="204">
        <v>17</v>
      </c>
      <c r="J12" s="205">
        <f>'DATA ENTRY'!J9</f>
        <v>20</v>
      </c>
      <c r="K12" s="206">
        <f>SUM('DATA ENTRY'!K9+'DATA ENTRY'!P9+'DATA ENTRY'!U9)</f>
        <v>41</v>
      </c>
      <c r="L12" s="207">
        <f>SUM('DATA ENTRY'!L9+'DATA ENTRY'!Q9+'DATA ENTRY'!V9)</f>
        <v>40</v>
      </c>
      <c r="M12" s="208">
        <f>SUM('DATA ENTRY'!M9+'DATA ENTRY'!R9+'DATA ENTRY'!W9)</f>
        <v>39</v>
      </c>
      <c r="N12" s="209">
        <f t="shared" ref="N12" si="16">IFERROR(M12/L12,0)*100</f>
        <v>97.5</v>
      </c>
      <c r="O12" s="210">
        <f>AVERAGE('DATA ENTRY'!O9,'DATA ENTRY'!T9,'DATA ENTRY'!Y9)</f>
        <v>84.23</v>
      </c>
      <c r="P12" s="211">
        <f>'DATA ENTRY'!AO9</f>
        <v>0</v>
      </c>
      <c r="Q12" s="212">
        <f>SUM('DATA ENTRY'!Z9+'DATA ENTRY'!AE9+'DATA ENTRY'!AJ9)</f>
        <v>0</v>
      </c>
      <c r="R12" s="213">
        <f>SUM('DATA ENTRY'!AA9+'DATA ENTRY'!AF9+'DATA ENTRY'!AK9)</f>
        <v>0</v>
      </c>
      <c r="S12" s="214" t="e">
        <f t="shared" ref="S12" si="17">(Q12-R12)/Q12</f>
        <v>#DIV/0!</v>
      </c>
      <c r="T12" s="213">
        <f>SUM('DATA ENTRY'!AB9+'DATA ENTRY'!AG9+'DATA ENTRY'!AL9)</f>
        <v>0</v>
      </c>
      <c r="U12" s="214">
        <f t="shared" ref="U12" si="18">IFERROR(T12/R12,0)</f>
        <v>0</v>
      </c>
      <c r="V12" s="215" t="e">
        <f>AVERAGE('DATA ENTRY'!AD9,'DATA ENTRY'!AI9,'DATA ENTRY'!AN9)%</f>
        <v>#DIV/0!</v>
      </c>
      <c r="W12" s="216" t="e">
        <f t="shared" si="0"/>
        <v>#DIV/0!</v>
      </c>
      <c r="X12" s="191">
        <f>'DATA ENTRY'!$BE9</f>
        <v>0</v>
      </c>
      <c r="Y12" s="191">
        <f>SUM('DATA ENTRY'!$AP9+'DATA ENTRY'!$AU9+'DATA ENTRY'!$AZ9)</f>
        <v>0</v>
      </c>
      <c r="Z12" s="192">
        <f>SUM('DATA ENTRY'!$AQ9+'DATA ENTRY'!$AV9+'DATA ENTRY'!$BA9)</f>
        <v>0</v>
      </c>
      <c r="AA12" s="193">
        <f t="shared" si="6"/>
        <v>0</v>
      </c>
      <c r="AB12" s="194">
        <f>SUM('DATA ENTRY'!$AR9+'DATA ENTRY'!$AW9+'DATA ENTRY'!$BB9)</f>
        <v>0</v>
      </c>
      <c r="AC12" s="193">
        <f t="shared" si="7"/>
        <v>0</v>
      </c>
      <c r="AD12" s="195">
        <f>IFERROR(AVERAGE('DATA ENTRY'!$AT9,'DATA ENTRY'!$AY9, 'DATA ENTRY'!$BD9)%,0)</f>
        <v>0</v>
      </c>
      <c r="AE12" s="291">
        <f t="shared" si="8"/>
        <v>24</v>
      </c>
      <c r="AF12" s="294">
        <f>'DATA ENTRY'!$BU9</f>
        <v>0</v>
      </c>
      <c r="AG12" s="295">
        <f>SUM('DATA ENTRY'!$BF9+'DATA ENTRY'!$BK9+'DATA ENTRY'!$BP9)</f>
        <v>0</v>
      </c>
      <c r="AH12" s="296">
        <f>'DATA ENTRY'!$BG9+'DATA ENTRY'!$BL9+'DATA ENTRY'!$BQ9</f>
        <v>0</v>
      </c>
      <c r="AI12" s="297">
        <f t="shared" si="9"/>
        <v>0</v>
      </c>
      <c r="AJ12" s="298">
        <f>'DATA ENTRY'!$BH9+'DATA ENTRY'!$BM9+'DATA ENTRY'!$BR9</f>
        <v>0</v>
      </c>
      <c r="AK12" s="297">
        <f t="shared" si="10"/>
        <v>0</v>
      </c>
      <c r="AL12" s="297">
        <f>IFERROR(AVERAGE('DATA ENTRY'!$BJ9,'DATA ENTRY'!$BO9,'DATA ENTRY'!$BT9)%,0)</f>
        <v>0</v>
      </c>
      <c r="AM12" s="289">
        <f t="shared" si="11"/>
        <v>23</v>
      </c>
      <c r="AN12" s="312">
        <f>'DATA ENTRY'!$CK9</f>
        <v>10</v>
      </c>
      <c r="AO12" s="313">
        <f>SUM('DATA ENTRY'!$BV9,'DATA ENTRY'!$CA9,'DATA ENTRY'!$CF9)</f>
        <v>10</v>
      </c>
      <c r="AP12" s="313">
        <f>SUM('DATA ENTRY'!$BW9,'DATA ENTRY'!$CB9,'DATA ENTRY'!$CG9)</f>
        <v>10</v>
      </c>
      <c r="AQ12" s="319">
        <f t="shared" si="12"/>
        <v>0</v>
      </c>
      <c r="AR12" s="313">
        <f>SUM('DATA ENTRY'!$BX9,'DATA ENTRY'!$CC9,'DATA ENTRY'!$CH9)</f>
        <v>10</v>
      </c>
      <c r="AS12" s="320">
        <f t="shared" si="13"/>
        <v>1</v>
      </c>
      <c r="AT12" s="319">
        <f>IFERROR(AVERAGE('DATA ENTRY'!$BZ9,'DATA ENTRY'!$CE9,'DATA ENTRY'!$CJ9)%,0)</f>
        <v>0.8377</v>
      </c>
      <c r="AU12" s="314">
        <f t="shared" si="1"/>
        <v>8</v>
      </c>
      <c r="AV12" s="287">
        <f t="shared" si="2"/>
        <v>0.8377</v>
      </c>
      <c r="AW12" s="223">
        <f t="shared" si="14"/>
        <v>8</v>
      </c>
      <c r="AX12" s="196">
        <f t="shared" si="15"/>
        <v>1</v>
      </c>
      <c r="AZ12" s="373"/>
      <c r="BA12" s="373"/>
    </row>
    <row r="13" spans="1:53" s="251" customFormat="1" ht="30" customHeight="1" thickTop="1" thickBot="1">
      <c r="A13" s="197" t="str">
        <f>'DATA ENTRY'!A10</f>
        <v>Colorado Springs Police Department Academy</v>
      </c>
      <c r="B13" s="198" t="str">
        <f>'DATA ENTRY'!B10</f>
        <v>Basic - Agency</v>
      </c>
      <c r="C13" s="199" t="str">
        <f>'DATA ENTRY'!C10</f>
        <v>Colorado Springs</v>
      </c>
      <c r="D13" s="200">
        <f>'DATA ENTRY'!D10</f>
        <v>124</v>
      </c>
      <c r="E13" s="201">
        <f>'DATA ENTRY'!E10</f>
        <v>52</v>
      </c>
      <c r="F13" s="201">
        <f>'DATA ENTRY'!F10</f>
        <v>94</v>
      </c>
      <c r="G13" s="202" t="str">
        <f>'DATA ENTRY'!G10</f>
        <v>FBI</v>
      </c>
      <c r="H13" s="203">
        <f>'DATA ENTRY'!H10</f>
        <v>1024</v>
      </c>
      <c r="I13" s="204">
        <f>'DATA ENTRY'!I10</f>
        <v>27</v>
      </c>
      <c r="J13" s="205">
        <f>'DATA ENTRY'!J10</f>
        <v>72</v>
      </c>
      <c r="K13" s="206">
        <f>SUM('DATA ENTRY'!K10+'DATA ENTRY'!P10+'DATA ENTRY'!U10)</f>
        <v>50</v>
      </c>
      <c r="L13" s="207">
        <f>SUM('DATA ENTRY'!L10+'DATA ENTRY'!Q10+'DATA ENTRY'!V10)</f>
        <v>40</v>
      </c>
      <c r="M13" s="208">
        <f>SUM('DATA ENTRY'!M10+'DATA ENTRY'!R10+'DATA ENTRY'!W10)</f>
        <v>40</v>
      </c>
      <c r="N13" s="209">
        <f t="shared" si="3"/>
        <v>100</v>
      </c>
      <c r="O13" s="210">
        <f>AVERAGE('DATA ENTRY'!O10,'DATA ENTRY'!T10,'DATA ENTRY'!Y10)</f>
        <v>84</v>
      </c>
      <c r="P13" s="211">
        <f>'DATA ENTRY'!AO10</f>
        <v>47</v>
      </c>
      <c r="Q13" s="212">
        <f>SUM('DATA ENTRY'!Z10+'DATA ENTRY'!AE10+'DATA ENTRY'!AJ10)</f>
        <v>47</v>
      </c>
      <c r="R13" s="213">
        <f>SUM('DATA ENTRY'!AA10+'DATA ENTRY'!AF10+'DATA ENTRY'!AK10)</f>
        <v>36</v>
      </c>
      <c r="S13" s="214">
        <f t="shared" si="4"/>
        <v>0.23404255319148937</v>
      </c>
      <c r="T13" s="213">
        <f>SUM('DATA ENTRY'!AB10+'DATA ENTRY'!AG10+'DATA ENTRY'!AL10)</f>
        <v>36</v>
      </c>
      <c r="U13" s="214">
        <f t="shared" si="5"/>
        <v>1</v>
      </c>
      <c r="V13" s="215">
        <f>AVERAGE('DATA ENTRY'!AD10,'DATA ENTRY'!AI10,'DATA ENTRY'!AN10)%</f>
        <v>0.81090000000000007</v>
      </c>
      <c r="W13" s="216" t="e">
        <f t="shared" si="0"/>
        <v>#DIV/0!</v>
      </c>
      <c r="X13" s="191">
        <f>'DATA ENTRY'!$BE10</f>
        <v>55</v>
      </c>
      <c r="Y13" s="191">
        <f>SUM('DATA ENTRY'!$AP10+'DATA ENTRY'!$AU10+'DATA ENTRY'!$AZ10)</f>
        <v>110</v>
      </c>
      <c r="Z13" s="192">
        <f>SUM('DATA ENTRY'!$AQ10+'DATA ENTRY'!$AV10+'DATA ENTRY'!$BA10)</f>
        <v>94</v>
      </c>
      <c r="AA13" s="193">
        <f t="shared" si="6"/>
        <v>0.14545454545454545</v>
      </c>
      <c r="AB13" s="194">
        <f>SUM('DATA ENTRY'!$AR10+'DATA ENTRY'!$AW10+'DATA ENTRY'!$BB10)</f>
        <v>94</v>
      </c>
      <c r="AC13" s="193">
        <f t="shared" si="7"/>
        <v>1</v>
      </c>
      <c r="AD13" s="195">
        <f>IFERROR(AVERAGE('DATA ENTRY'!$AT10,'DATA ENTRY'!$AY10, 'DATA ENTRY'!$BD10)%,0)</f>
        <v>0.84379999999999999</v>
      </c>
      <c r="AE13" s="291">
        <f t="shared" si="8"/>
        <v>4</v>
      </c>
      <c r="AF13" s="294">
        <f>'DATA ENTRY'!$BU10</f>
        <v>49</v>
      </c>
      <c r="AG13" s="295">
        <f>SUM('DATA ENTRY'!$BF10+'DATA ENTRY'!$BK10+'DATA ENTRY'!$BP10)</f>
        <v>49</v>
      </c>
      <c r="AH13" s="296">
        <f>'DATA ENTRY'!$BG10+'DATA ENTRY'!$BL10+'DATA ENTRY'!$BQ10</f>
        <v>43</v>
      </c>
      <c r="AI13" s="297">
        <f t="shared" si="9"/>
        <v>0.12244897959183673</v>
      </c>
      <c r="AJ13" s="298">
        <f>'DATA ENTRY'!$BH10+'DATA ENTRY'!$BM10+'DATA ENTRY'!$BR10</f>
        <v>43</v>
      </c>
      <c r="AK13" s="297">
        <f t="shared" si="10"/>
        <v>1</v>
      </c>
      <c r="AL13" s="297">
        <f>IFERROR(AVERAGE('DATA ENTRY'!$BJ10,'DATA ENTRY'!$BO10,'DATA ENTRY'!$BT10)%,0)</f>
        <v>0.82879999999999998</v>
      </c>
      <c r="AM13" s="289">
        <f t="shared" si="11"/>
        <v>7</v>
      </c>
      <c r="AN13" s="312">
        <f>'DATA ENTRY'!$CK10</f>
        <v>32</v>
      </c>
      <c r="AO13" s="313">
        <f>SUM('DATA ENTRY'!$BV10,'DATA ENTRY'!$CA10,'DATA ENTRY'!$CF10)</f>
        <v>32</v>
      </c>
      <c r="AP13" s="313">
        <f>SUM('DATA ENTRY'!$BW10,'DATA ENTRY'!$CB10,'DATA ENTRY'!$CG10)</f>
        <v>25</v>
      </c>
      <c r="AQ13" s="319">
        <f t="shared" si="12"/>
        <v>0.21875</v>
      </c>
      <c r="AR13" s="313">
        <f>SUM('DATA ENTRY'!$BX10,'DATA ENTRY'!$CC10,'DATA ENTRY'!$CH10)</f>
        <v>25</v>
      </c>
      <c r="AS13" s="320">
        <f t="shared" si="13"/>
        <v>1</v>
      </c>
      <c r="AT13" s="319">
        <f>IFERROR(AVERAGE('DATA ENTRY'!$BZ10,'DATA ENTRY'!$CE10,'DATA ENTRY'!$CJ10)%,0)</f>
        <v>0.84060000000000001</v>
      </c>
      <c r="AU13" s="314">
        <f t="shared" si="1"/>
        <v>7</v>
      </c>
      <c r="AV13" s="287">
        <f t="shared" si="2"/>
        <v>0.83773333333333344</v>
      </c>
      <c r="AW13" s="223">
        <f t="shared" si="14"/>
        <v>7</v>
      </c>
      <c r="AX13" s="196">
        <f t="shared" si="15"/>
        <v>1</v>
      </c>
      <c r="AZ13" s="373"/>
      <c r="BA13" s="373"/>
    </row>
    <row r="14" spans="1:53" s="251" customFormat="1" ht="30" customHeight="1" thickTop="1" thickBot="1">
      <c r="A14" s="197" t="str">
        <f>'DATA ENTRY'!A11</f>
        <v>Colorado State Patrol</v>
      </c>
      <c r="B14" s="198" t="str">
        <f>'DATA ENTRY'!B11</f>
        <v>Basic - Agency</v>
      </c>
      <c r="C14" s="199" t="str">
        <f>'DATA ENTRY'!C11</f>
        <v>Golden</v>
      </c>
      <c r="D14" s="200">
        <f>'DATA ENTRY'!D11</f>
        <v>96</v>
      </c>
      <c r="E14" s="201">
        <f>'DATA ENTRY'!E11</f>
        <v>72</v>
      </c>
      <c r="F14" s="201">
        <f>'DATA ENTRY'!F11</f>
        <v>80</v>
      </c>
      <c r="G14" s="202" t="str">
        <f>'DATA ENTRY'!G11</f>
        <v>AGENCY SPECIFIC</v>
      </c>
      <c r="H14" s="203">
        <f>'DATA ENTRY'!H11</f>
        <v>1070</v>
      </c>
      <c r="I14" s="204">
        <f>'DATA ENTRY'!I11</f>
        <v>26</v>
      </c>
      <c r="J14" s="205">
        <f>'DATA ENTRY'!J11</f>
        <v>50</v>
      </c>
      <c r="K14" s="206">
        <f>SUM('DATA ENTRY'!K11+'DATA ENTRY'!P11+'DATA ENTRY'!U11)</f>
        <v>17</v>
      </c>
      <c r="L14" s="207">
        <f>SUM('DATA ENTRY'!L11+'DATA ENTRY'!Q11+'DATA ENTRY'!V11)</f>
        <v>14</v>
      </c>
      <c r="M14" s="208">
        <f>SUM('DATA ENTRY'!M11+'DATA ENTRY'!R11+'DATA ENTRY'!W11)</f>
        <v>14</v>
      </c>
      <c r="N14" s="209">
        <f t="shared" si="3"/>
        <v>100</v>
      </c>
      <c r="O14" s="210">
        <f>AVERAGE('DATA ENTRY'!O11,'DATA ENTRY'!T11,'DATA ENTRY'!Y11)</f>
        <v>83.19</v>
      </c>
      <c r="P14" s="211">
        <f>'DATA ENTRY'!AO11</f>
        <v>24.5</v>
      </c>
      <c r="Q14" s="212">
        <f>SUM('DATA ENTRY'!Z11+'DATA ENTRY'!AE11+'DATA ENTRY'!AJ11)</f>
        <v>49</v>
      </c>
      <c r="R14" s="213">
        <f>SUM('DATA ENTRY'!AA11+'DATA ENTRY'!AF11+'DATA ENTRY'!AK11)</f>
        <v>37</v>
      </c>
      <c r="S14" s="214">
        <f t="shared" si="4"/>
        <v>0.24489795918367346</v>
      </c>
      <c r="T14" s="213">
        <f>SUM('DATA ENTRY'!AB11+'DATA ENTRY'!AG11+'DATA ENTRY'!AL11)</f>
        <v>37</v>
      </c>
      <c r="U14" s="214">
        <f t="shared" si="5"/>
        <v>1</v>
      </c>
      <c r="V14" s="215">
        <f>AVERAGE('DATA ENTRY'!AD11,'DATA ENTRY'!AI11,'DATA ENTRY'!AN11)%</f>
        <v>0.82115000000000005</v>
      </c>
      <c r="W14" s="216" t="e">
        <f t="shared" si="0"/>
        <v>#DIV/0!</v>
      </c>
      <c r="X14" s="191">
        <f>'DATA ENTRY'!$BE11</f>
        <v>32.5</v>
      </c>
      <c r="Y14" s="191">
        <f>SUM('DATA ENTRY'!$AP11+'DATA ENTRY'!$AU11+'DATA ENTRY'!$AZ11)</f>
        <v>65</v>
      </c>
      <c r="Z14" s="192">
        <f>SUM('DATA ENTRY'!$AQ11+'DATA ENTRY'!$AV11+'DATA ENTRY'!$BA11)</f>
        <v>58</v>
      </c>
      <c r="AA14" s="193">
        <f t="shared" si="6"/>
        <v>0.1076923076923077</v>
      </c>
      <c r="AB14" s="194">
        <f>SUM('DATA ENTRY'!$AR11+'DATA ENTRY'!$AW11+'DATA ENTRY'!$BB11)</f>
        <v>57</v>
      </c>
      <c r="AC14" s="193">
        <f t="shared" si="7"/>
        <v>0.98275862068965514</v>
      </c>
      <c r="AD14" s="195">
        <f>IFERROR(AVERAGE('DATA ENTRY'!$AT11,'DATA ENTRY'!$AY11, 'DATA ENTRY'!$BD11)%,0)</f>
        <v>0.82295000000000007</v>
      </c>
      <c r="AE14" s="291">
        <f t="shared" si="8"/>
        <v>12</v>
      </c>
      <c r="AF14" s="294">
        <f>'DATA ENTRY'!$BU11</f>
        <v>25</v>
      </c>
      <c r="AG14" s="295">
        <f>SUM('DATA ENTRY'!$BF11+'DATA ENTRY'!$BK11+'DATA ENTRY'!$BP11)</f>
        <v>25</v>
      </c>
      <c r="AH14" s="296">
        <f>'DATA ENTRY'!$BG11+'DATA ENTRY'!$BL11+'DATA ENTRY'!$BQ11</f>
        <v>17</v>
      </c>
      <c r="AI14" s="297">
        <f t="shared" si="9"/>
        <v>0.32</v>
      </c>
      <c r="AJ14" s="298">
        <f>'DATA ENTRY'!$BH11+'DATA ENTRY'!$BM11+'DATA ENTRY'!$BR11</f>
        <v>17</v>
      </c>
      <c r="AK14" s="297">
        <f t="shared" si="10"/>
        <v>1</v>
      </c>
      <c r="AL14" s="297">
        <f>IFERROR(AVERAGE('DATA ENTRY'!$BJ11,'DATA ENTRY'!$BO11,'DATA ENTRY'!$BT11)%,0)</f>
        <v>0.83889999999999998</v>
      </c>
      <c r="AM14" s="289">
        <f t="shared" si="11"/>
        <v>3</v>
      </c>
      <c r="AN14" s="312">
        <f>'DATA ENTRY'!$CK11</f>
        <v>30</v>
      </c>
      <c r="AO14" s="313">
        <f>SUM('DATA ENTRY'!$BV11,'DATA ENTRY'!$CA11,'DATA ENTRY'!$CF11)</f>
        <v>30</v>
      </c>
      <c r="AP14" s="313">
        <f>SUM('DATA ENTRY'!$BW11,'DATA ENTRY'!$CB11,'DATA ENTRY'!$CG11)</f>
        <v>28</v>
      </c>
      <c r="AQ14" s="319">
        <f t="shared" si="12"/>
        <v>6.6666666666666666E-2</v>
      </c>
      <c r="AR14" s="313">
        <f>SUM('DATA ENTRY'!$BX11,'DATA ENTRY'!$CC11,'DATA ENTRY'!$CH11)</f>
        <v>28</v>
      </c>
      <c r="AS14" s="320">
        <f t="shared" si="13"/>
        <v>1</v>
      </c>
      <c r="AT14" s="319">
        <f>IFERROR(AVERAGE('DATA ENTRY'!$BZ11,'DATA ENTRY'!$CE11,'DATA ENTRY'!$CJ11)%,0)</f>
        <v>0.85170000000000001</v>
      </c>
      <c r="AU14" s="314">
        <f t="shared" si="1"/>
        <v>2</v>
      </c>
      <c r="AV14" s="287">
        <f t="shared" si="2"/>
        <v>0.83784999999999998</v>
      </c>
      <c r="AW14" s="223">
        <f t="shared" si="14"/>
        <v>5</v>
      </c>
      <c r="AX14" s="196">
        <f t="shared" si="15"/>
        <v>0.99425287356321845</v>
      </c>
      <c r="AZ14" s="373"/>
      <c r="BA14" s="373"/>
    </row>
    <row r="15" spans="1:53" s="251" customFormat="1" ht="30" customHeight="1" thickTop="1" thickBot="1">
      <c r="A15" s="197" t="str">
        <f>'DATA ENTRY'!A12</f>
        <v>Community College of Aurora</v>
      </c>
      <c r="B15" s="198" t="str">
        <f>'DATA ENTRY'!B12</f>
        <v>Basic</v>
      </c>
      <c r="C15" s="199" t="str">
        <f>'DATA ENTRY'!C12</f>
        <v>Denver</v>
      </c>
      <c r="D15" s="200">
        <f>'DATA ENTRY'!D12</f>
        <v>76</v>
      </c>
      <c r="E15" s="201">
        <v>76</v>
      </c>
      <c r="F15" s="201">
        <f>'DATA ENTRY'!F12</f>
        <v>140</v>
      </c>
      <c r="G15" s="202" t="str">
        <f>'DATA ENTRY'!G12</f>
        <v>KOGA</v>
      </c>
      <c r="H15" s="203">
        <f>'DATA ENTRY'!H12</f>
        <v>842</v>
      </c>
      <c r="I15" s="204">
        <f>'DATA ENTRY'!I12</f>
        <v>40</v>
      </c>
      <c r="J15" s="205">
        <f>'DATA ENTRY'!J12</f>
        <v>20</v>
      </c>
      <c r="K15" s="206">
        <f>SUM('DATA ENTRY'!K12+'DATA ENTRY'!P12+'DATA ENTRY'!U12)</f>
        <v>52</v>
      </c>
      <c r="L15" s="207">
        <f>SUM('DATA ENTRY'!L12+'DATA ENTRY'!Q12+'DATA ENTRY'!V12)</f>
        <v>44</v>
      </c>
      <c r="M15" s="208">
        <f>SUM('DATA ENTRY'!M12+'DATA ENTRY'!R12+'DATA ENTRY'!W12)</f>
        <v>39</v>
      </c>
      <c r="N15" s="209">
        <f t="shared" si="3"/>
        <v>88.63636363636364</v>
      </c>
      <c r="O15" s="210">
        <f>AVERAGE('DATA ENTRY'!O12,'DATA ENTRY'!T12,'DATA ENTRY'!Y12)</f>
        <v>82.61</v>
      </c>
      <c r="P15" s="211">
        <f>'DATA ENTRY'!AO12</f>
        <v>18</v>
      </c>
      <c r="Q15" s="212">
        <f>SUM('DATA ENTRY'!Z12+'DATA ENTRY'!AE12+'DATA ENTRY'!AJ12)</f>
        <v>18</v>
      </c>
      <c r="R15" s="213">
        <f>SUM('DATA ENTRY'!AA12+'DATA ENTRY'!AF12+'DATA ENTRY'!AK12)</f>
        <v>17</v>
      </c>
      <c r="S15" s="214">
        <f t="shared" si="4"/>
        <v>5.5555555555555552E-2</v>
      </c>
      <c r="T15" s="213">
        <f>SUM('DATA ENTRY'!AB12+'DATA ENTRY'!AG12+'DATA ENTRY'!AL12)</f>
        <v>16</v>
      </c>
      <c r="U15" s="214">
        <f t="shared" si="5"/>
        <v>0.94117647058823528</v>
      </c>
      <c r="V15" s="215">
        <f>AVERAGE('DATA ENTRY'!AD12,'DATA ENTRY'!AI12,'DATA ENTRY'!AN12)%</f>
        <v>0.82799999999999996</v>
      </c>
      <c r="W15" s="216" t="e">
        <f t="shared" si="0"/>
        <v>#DIV/0!</v>
      </c>
      <c r="X15" s="191">
        <f>'DATA ENTRY'!$BE12</f>
        <v>19</v>
      </c>
      <c r="Y15" s="191">
        <f>SUM('DATA ENTRY'!$AP12+'DATA ENTRY'!$AU12+'DATA ENTRY'!$AZ12)</f>
        <v>19</v>
      </c>
      <c r="Z15" s="192">
        <f>SUM('DATA ENTRY'!$AQ12+'DATA ENTRY'!$AV12+'DATA ENTRY'!$BA12)</f>
        <v>14</v>
      </c>
      <c r="AA15" s="193">
        <f t="shared" si="6"/>
        <v>0.26315789473684209</v>
      </c>
      <c r="AB15" s="194">
        <f>SUM('DATA ENTRY'!$AR12+'DATA ENTRY'!$AW12+'DATA ENTRY'!$BB12)</f>
        <v>14</v>
      </c>
      <c r="AC15" s="193">
        <f t="shared" si="7"/>
        <v>1</v>
      </c>
      <c r="AD15" s="195">
        <f>IFERROR(AVERAGE('DATA ENTRY'!$AT12,'DATA ENTRY'!$AY12, 'DATA ENTRY'!$BD12)%,0)</f>
        <v>0.80379999999999996</v>
      </c>
      <c r="AE15" s="291">
        <f t="shared" si="8"/>
        <v>18</v>
      </c>
      <c r="AF15" s="294">
        <f>'DATA ENTRY'!$BU12</f>
        <v>14.5</v>
      </c>
      <c r="AG15" s="295">
        <f>SUM('DATA ENTRY'!$BF12+'DATA ENTRY'!$BK12+'DATA ENTRY'!$BP12)</f>
        <v>29</v>
      </c>
      <c r="AH15" s="296">
        <f>'DATA ENTRY'!$BG12+'DATA ENTRY'!$BL12+'DATA ENTRY'!$BQ12</f>
        <v>24</v>
      </c>
      <c r="AI15" s="297">
        <f t="shared" si="9"/>
        <v>0.17241379310344829</v>
      </c>
      <c r="AJ15" s="298">
        <f>'DATA ENTRY'!$BH12+'DATA ENTRY'!$BM12+'DATA ENTRY'!$BR12</f>
        <v>24</v>
      </c>
      <c r="AK15" s="297">
        <f t="shared" si="10"/>
        <v>1</v>
      </c>
      <c r="AL15" s="297">
        <f>IFERROR(AVERAGE('DATA ENTRY'!$BJ12,'DATA ENTRY'!$BO12,'DATA ENTRY'!$BT12)%,0)</f>
        <v>0.81319999999999992</v>
      </c>
      <c r="AM15" s="289">
        <f t="shared" si="11"/>
        <v>13</v>
      </c>
      <c r="AN15" s="312">
        <f>'DATA ENTRY'!$CK12</f>
        <v>12</v>
      </c>
      <c r="AO15" s="313">
        <f>SUM('DATA ENTRY'!$BV12,'DATA ENTRY'!$CA12,'DATA ENTRY'!$CF12)</f>
        <v>12</v>
      </c>
      <c r="AP15" s="313">
        <f>SUM('DATA ENTRY'!$BW12,'DATA ENTRY'!$CB12,'DATA ENTRY'!$CG12)</f>
        <v>9</v>
      </c>
      <c r="AQ15" s="319">
        <f t="shared" si="12"/>
        <v>0.25</v>
      </c>
      <c r="AR15" s="313">
        <f>SUM('DATA ENTRY'!$BX12,'DATA ENTRY'!$CC12,'DATA ENTRY'!$CH12)</f>
        <v>8</v>
      </c>
      <c r="AS15" s="320">
        <f t="shared" si="13"/>
        <v>0.88888888888888884</v>
      </c>
      <c r="AT15" s="319">
        <f>IFERROR(AVERAGE('DATA ENTRY'!$BZ12,'DATA ENTRY'!$CE12,'DATA ENTRY'!$CJ12)%,0)</f>
        <v>0.77700000000000002</v>
      </c>
      <c r="AU15" s="314">
        <f t="shared" si="1"/>
        <v>21</v>
      </c>
      <c r="AV15" s="287">
        <f t="shared" si="2"/>
        <v>0.79800000000000004</v>
      </c>
      <c r="AW15" s="223">
        <f t="shared" si="14"/>
        <v>22</v>
      </c>
      <c r="AX15" s="196">
        <f t="shared" si="15"/>
        <v>0.96296296296296291</v>
      </c>
      <c r="AZ15" s="373"/>
      <c r="BA15" s="373"/>
    </row>
    <row r="16" spans="1:53" s="251" customFormat="1" ht="30" customHeight="1" thickTop="1" thickBot="1">
      <c r="A16" s="197" t="str">
        <f>'DATA ENTRY'!A13</f>
        <v>Denver Police Department Academy</v>
      </c>
      <c r="B16" s="198" t="str">
        <f>'DATA ENTRY'!B13</f>
        <v>Basic - Agency</v>
      </c>
      <c r="C16" s="199" t="str">
        <f>'DATA ENTRY'!C13</f>
        <v>Denver</v>
      </c>
      <c r="D16" s="200">
        <f>'DATA ENTRY'!D13</f>
        <v>96</v>
      </c>
      <c r="E16" s="201">
        <f>'DATA ENTRY'!E13</f>
        <v>45</v>
      </c>
      <c r="F16" s="201">
        <f>'DATA ENTRY'!F13</f>
        <v>111</v>
      </c>
      <c r="G16" s="202" t="str">
        <f>'DATA ENTRY'!G13</f>
        <v>AGENCY SPECIFIC</v>
      </c>
      <c r="H16" s="203">
        <f>'DATA ENTRY'!H13</f>
        <v>1032</v>
      </c>
      <c r="I16" s="204">
        <f>'DATA ENTRY'!I13</f>
        <v>27</v>
      </c>
      <c r="J16" s="205">
        <f>'DATA ENTRY'!J13</f>
        <v>52</v>
      </c>
      <c r="K16" s="206">
        <f>SUM('DATA ENTRY'!K13+'DATA ENTRY'!P13+'DATA ENTRY'!U13)</f>
        <v>70</v>
      </c>
      <c r="L16" s="207">
        <f>SUM('DATA ENTRY'!L13+'DATA ENTRY'!Q13+'DATA ENTRY'!V13)</f>
        <v>62</v>
      </c>
      <c r="M16" s="208">
        <f>SUM('DATA ENTRY'!M13+'DATA ENTRY'!R13+'DATA ENTRY'!W13)</f>
        <v>62</v>
      </c>
      <c r="N16" s="209">
        <f t="shared" si="3"/>
        <v>100</v>
      </c>
      <c r="O16" s="210">
        <f>AVERAGE('DATA ENTRY'!O13,'DATA ENTRY'!T13,'DATA ENTRY'!Y13)</f>
        <v>81.460000000000008</v>
      </c>
      <c r="P16" s="211">
        <f>'DATA ENTRY'!AO13</f>
        <v>36.5</v>
      </c>
      <c r="Q16" s="212">
        <f>SUM('DATA ENTRY'!Z13+'DATA ENTRY'!AE13+'DATA ENTRY'!AJ13)</f>
        <v>73</v>
      </c>
      <c r="R16" s="213">
        <f>SUM('DATA ENTRY'!AA13+'DATA ENTRY'!AF13+'DATA ENTRY'!AK13)</f>
        <v>63</v>
      </c>
      <c r="S16" s="214">
        <f t="shared" si="4"/>
        <v>0.13698630136986301</v>
      </c>
      <c r="T16" s="213">
        <f>SUM('DATA ENTRY'!AB13+'DATA ENTRY'!AG13+'DATA ENTRY'!AL13)</f>
        <v>62</v>
      </c>
      <c r="U16" s="214">
        <f t="shared" si="5"/>
        <v>0.98412698412698407</v>
      </c>
      <c r="V16" s="215">
        <f>AVERAGE('DATA ENTRY'!AD13,'DATA ENTRY'!AI13,'DATA ENTRY'!AN13)%</f>
        <v>0.83965000000000001</v>
      </c>
      <c r="W16" s="216" t="e">
        <f t="shared" si="0"/>
        <v>#DIV/0!</v>
      </c>
      <c r="X16" s="191">
        <f>'DATA ENTRY'!$BE13</f>
        <v>51</v>
      </c>
      <c r="Y16" s="191">
        <f>SUM('DATA ENTRY'!$AP13+'DATA ENTRY'!$AU13+'DATA ENTRY'!$AZ13)</f>
        <v>102</v>
      </c>
      <c r="Z16" s="192">
        <f>SUM('DATA ENTRY'!$AQ13+'DATA ENTRY'!$AV13+'DATA ENTRY'!$BA13)</f>
        <v>88</v>
      </c>
      <c r="AA16" s="193">
        <f t="shared" si="6"/>
        <v>0.13725490196078433</v>
      </c>
      <c r="AB16" s="194">
        <f>SUM('DATA ENTRY'!$AR13+'DATA ENTRY'!$AW13+'DATA ENTRY'!$BB13)</f>
        <v>88</v>
      </c>
      <c r="AC16" s="193">
        <f t="shared" si="7"/>
        <v>1</v>
      </c>
      <c r="AD16" s="195">
        <f>IFERROR(AVERAGE('DATA ENTRY'!$AT13,'DATA ENTRY'!$AY13, 'DATA ENTRY'!$BD13)%,0)</f>
        <v>0.83189999999999997</v>
      </c>
      <c r="AE16" s="291">
        <f t="shared" si="8"/>
        <v>11</v>
      </c>
      <c r="AF16" s="294">
        <f>'DATA ENTRY'!$BU13</f>
        <v>51.5</v>
      </c>
      <c r="AG16" s="295">
        <f>SUM('DATA ENTRY'!$BF13+'DATA ENTRY'!$BK13+'DATA ENTRY'!$BP13)</f>
        <v>103</v>
      </c>
      <c r="AH16" s="296">
        <f>'DATA ENTRY'!$BG13+'DATA ENTRY'!$BL13+'DATA ENTRY'!$BQ13</f>
        <v>88</v>
      </c>
      <c r="AI16" s="297">
        <f t="shared" si="9"/>
        <v>0.14563106796116504</v>
      </c>
      <c r="AJ16" s="298">
        <f>'DATA ENTRY'!$BH13+'DATA ENTRY'!$BM13+'DATA ENTRY'!$BR13</f>
        <v>88</v>
      </c>
      <c r="AK16" s="297">
        <f t="shared" si="10"/>
        <v>1</v>
      </c>
      <c r="AL16" s="297">
        <f>IFERROR(AVERAGE('DATA ENTRY'!$BJ13,'DATA ENTRY'!$BO13,'DATA ENTRY'!$BT13)%,0)</f>
        <v>0.81709999999999994</v>
      </c>
      <c r="AM16" s="289">
        <f t="shared" si="11"/>
        <v>11</v>
      </c>
      <c r="AN16" s="312">
        <f>'DATA ENTRY'!$CK13</f>
        <v>55</v>
      </c>
      <c r="AO16" s="313">
        <f>SUM('DATA ENTRY'!$BV13,'DATA ENTRY'!$CA13,'DATA ENTRY'!$CF13)</f>
        <v>55</v>
      </c>
      <c r="AP16" s="313">
        <f>SUM('DATA ENTRY'!$BW13,'DATA ENTRY'!$CB13,'DATA ENTRY'!$CG13)</f>
        <v>50</v>
      </c>
      <c r="AQ16" s="319">
        <f t="shared" si="12"/>
        <v>9.0909090909090912E-2</v>
      </c>
      <c r="AR16" s="313">
        <f>SUM('DATA ENTRY'!$BX13,'DATA ENTRY'!$CC13,'DATA ENTRY'!$CH13)</f>
        <v>50</v>
      </c>
      <c r="AS16" s="320">
        <f t="shared" si="13"/>
        <v>1</v>
      </c>
      <c r="AT16" s="319">
        <f>IFERROR(AVERAGE('DATA ENTRY'!$BZ13,'DATA ENTRY'!$CE13,'DATA ENTRY'!$CJ13)%,0)</f>
        <v>0.81629999999999991</v>
      </c>
      <c r="AU16" s="314">
        <f t="shared" si="1"/>
        <v>15</v>
      </c>
      <c r="AV16" s="287">
        <f t="shared" si="2"/>
        <v>0.82176666666666665</v>
      </c>
      <c r="AW16" s="223">
        <f t="shared" si="14"/>
        <v>12</v>
      </c>
      <c r="AX16" s="196">
        <f t="shared" si="15"/>
        <v>1</v>
      </c>
      <c r="AZ16" s="373"/>
      <c r="BA16" s="373"/>
    </row>
    <row r="17" spans="1:53" s="251" customFormat="1" ht="30" customHeight="1" thickTop="1" thickBot="1">
      <c r="A17" s="197" t="str">
        <f>'DATA ENTRY'!A14</f>
        <v>El Paso Sheriff's Office Academy</v>
      </c>
      <c r="B17" s="198" t="str">
        <f>'DATA ENTRY'!B14</f>
        <v>Basic - Agency</v>
      </c>
      <c r="C17" s="199" t="str">
        <f>'DATA ENTRY'!C14</f>
        <v>Colorado Springs</v>
      </c>
      <c r="D17" s="200">
        <f>'DATA ENTRY'!D14</f>
        <v>88</v>
      </c>
      <c r="E17" s="201">
        <f>'DATA ENTRY'!E14</f>
        <v>50</v>
      </c>
      <c r="F17" s="201">
        <f>'DATA ENTRY'!F14</f>
        <v>96</v>
      </c>
      <c r="G17" s="202" t="str">
        <f>'DATA ENTRY'!G14</f>
        <v>AGENCY SPECIFIC</v>
      </c>
      <c r="H17" s="203">
        <f>'DATA ENTRY'!H14</f>
        <v>840</v>
      </c>
      <c r="I17" s="204">
        <f>'DATA ENTRY'!I14</f>
        <v>27</v>
      </c>
      <c r="J17" s="205">
        <f>'DATA ENTRY'!J14</f>
        <v>60</v>
      </c>
      <c r="K17" s="206">
        <f>SUM('DATA ENTRY'!K14+'DATA ENTRY'!P14+'DATA ENTRY'!U14)</f>
        <v>18</v>
      </c>
      <c r="L17" s="207">
        <f>SUM('DATA ENTRY'!L14+'DATA ENTRY'!Q14+'DATA ENTRY'!V14)</f>
        <v>17</v>
      </c>
      <c r="M17" s="208">
        <f>SUM('DATA ENTRY'!M14+'DATA ENTRY'!R14+'DATA ENTRY'!W14)</f>
        <v>17</v>
      </c>
      <c r="N17" s="209">
        <f t="shared" si="3"/>
        <v>100</v>
      </c>
      <c r="O17" s="210">
        <f>AVERAGE('DATA ENTRY'!O14,'DATA ENTRY'!T14,'DATA ENTRY'!Y14)</f>
        <v>85.11</v>
      </c>
      <c r="P17" s="211">
        <f>'DATA ENTRY'!AO14</f>
        <v>37.5</v>
      </c>
      <c r="Q17" s="212">
        <f>SUM('DATA ENTRY'!Z14+'DATA ENTRY'!AE14+'DATA ENTRY'!AJ14)</f>
        <v>75</v>
      </c>
      <c r="R17" s="213">
        <f>SUM('DATA ENTRY'!AA14+'DATA ENTRY'!AF14+'DATA ENTRY'!AK14)</f>
        <v>66</v>
      </c>
      <c r="S17" s="214">
        <f t="shared" si="4"/>
        <v>0.12</v>
      </c>
      <c r="T17" s="213">
        <f>SUM('DATA ENTRY'!AB14+'DATA ENTRY'!AG14+'DATA ENTRY'!AL14)</f>
        <v>65</v>
      </c>
      <c r="U17" s="214">
        <f t="shared" si="5"/>
        <v>0.98484848484848486</v>
      </c>
      <c r="V17" s="215">
        <f>AVERAGE('DATA ENTRY'!AD14,'DATA ENTRY'!AI14,'DATA ENTRY'!AN14)%</f>
        <v>0.81395000000000006</v>
      </c>
      <c r="W17" s="216" t="e">
        <f t="shared" si="0"/>
        <v>#DIV/0!</v>
      </c>
      <c r="X17" s="191">
        <f>'DATA ENTRY'!$BE14</f>
        <v>33.5</v>
      </c>
      <c r="Y17" s="191">
        <f>SUM('DATA ENTRY'!$AP14+'DATA ENTRY'!$AU14+'DATA ENTRY'!$AZ14)</f>
        <v>67</v>
      </c>
      <c r="Z17" s="192">
        <f>SUM('DATA ENTRY'!$AQ14+'DATA ENTRY'!$AV14+'DATA ENTRY'!$BA14)</f>
        <v>62</v>
      </c>
      <c r="AA17" s="193">
        <f t="shared" si="6"/>
        <v>7.4626865671641784E-2</v>
      </c>
      <c r="AB17" s="194">
        <f>SUM('DATA ENTRY'!$AR14+'DATA ENTRY'!$AW14+'DATA ENTRY'!$BB14)</f>
        <v>62</v>
      </c>
      <c r="AC17" s="193">
        <f t="shared" si="7"/>
        <v>1</v>
      </c>
      <c r="AD17" s="195">
        <f>IFERROR(AVERAGE('DATA ENTRY'!$AT14,'DATA ENTRY'!$AY14, 'DATA ENTRY'!$BD14)%,0)</f>
        <v>0.83989999999999998</v>
      </c>
      <c r="AE17" s="291">
        <f t="shared" si="8"/>
        <v>7</v>
      </c>
      <c r="AF17" s="294">
        <f>'DATA ENTRY'!$BU14</f>
        <v>0</v>
      </c>
      <c r="AG17" s="295">
        <f>SUM('DATA ENTRY'!$BF14+'DATA ENTRY'!$BK14+'DATA ENTRY'!$BP14)</f>
        <v>0</v>
      </c>
      <c r="AH17" s="296">
        <f>'DATA ENTRY'!$BG14+'DATA ENTRY'!$BL14+'DATA ENTRY'!$BQ14</f>
        <v>0</v>
      </c>
      <c r="AI17" s="297">
        <f t="shared" si="9"/>
        <v>0</v>
      </c>
      <c r="AJ17" s="298">
        <f>'DATA ENTRY'!$BH14+'DATA ENTRY'!$BM14+'DATA ENTRY'!$BR14</f>
        <v>0</v>
      </c>
      <c r="AK17" s="297">
        <f t="shared" si="10"/>
        <v>0</v>
      </c>
      <c r="AL17" s="297">
        <f>IFERROR(AVERAGE('DATA ENTRY'!$BJ14,'DATA ENTRY'!$BO14,'DATA ENTRY'!$BT14)%,0)</f>
        <v>0</v>
      </c>
      <c r="AM17" s="289">
        <f t="shared" si="11"/>
        <v>23</v>
      </c>
      <c r="AN17" s="312">
        <f>'DATA ENTRY'!$CK14</f>
        <v>0</v>
      </c>
      <c r="AO17" s="313">
        <f>SUM('DATA ENTRY'!$BV14,'DATA ENTRY'!$CA14,'DATA ENTRY'!$CF14)</f>
        <v>0</v>
      </c>
      <c r="AP17" s="313">
        <f>SUM('DATA ENTRY'!$BW14,'DATA ENTRY'!$CB14,'DATA ENTRY'!$CG14)</f>
        <v>0</v>
      </c>
      <c r="AQ17" s="319">
        <f t="shared" si="12"/>
        <v>0</v>
      </c>
      <c r="AR17" s="313">
        <f>SUM('DATA ENTRY'!$BX14,'DATA ENTRY'!$CC14,'DATA ENTRY'!$CH14)</f>
        <v>0</v>
      </c>
      <c r="AS17" s="320">
        <f>IFERROR($AR17/$AP17,0)</f>
        <v>0</v>
      </c>
      <c r="AT17" s="319">
        <f>IFERROR(AVERAGE('DATA ENTRY'!$BZ14,'DATA ENTRY'!$CE14,'DATA ENTRY'!$CJ14)%,0)</f>
        <v>0</v>
      </c>
      <c r="AU17" s="314">
        <f t="shared" si="1"/>
        <v>25</v>
      </c>
      <c r="AV17" s="287">
        <f t="shared" si="2"/>
        <v>0.83989999999999998</v>
      </c>
      <c r="AW17" s="223">
        <f t="shared" si="14"/>
        <v>4</v>
      </c>
      <c r="AX17" s="196">
        <f t="shared" si="15"/>
        <v>1</v>
      </c>
      <c r="AZ17" s="373"/>
      <c r="BA17" s="373"/>
    </row>
    <row r="18" spans="1:53" s="251" customFormat="1" ht="30" customHeight="1" thickTop="1" thickBot="1">
      <c r="A18" s="197" t="str">
        <f>'DATA ENTRY'!A15</f>
        <v>Front Range Community College</v>
      </c>
      <c r="B18" s="198" t="str">
        <f>'DATA ENTRY'!B15</f>
        <v>Basic</v>
      </c>
      <c r="C18" s="199" t="str">
        <f>'DATA ENTRY'!C15</f>
        <v>Ft. Collins</v>
      </c>
      <c r="D18" s="200">
        <f>'DATA ENTRY'!D15</f>
        <v>80</v>
      </c>
      <c r="E18" s="201">
        <f>'DATA ENTRY'!E15</f>
        <v>55</v>
      </c>
      <c r="F18" s="201">
        <f>'DATA ENTRY'!F15</f>
        <v>64</v>
      </c>
      <c r="G18" s="202" t="str">
        <f>'DATA ENTRY'!G15</f>
        <v>KRAV</v>
      </c>
      <c r="H18" s="203">
        <f>'DATA ENTRY'!H15</f>
        <v>685</v>
      </c>
      <c r="I18" s="204">
        <f>'DATA ENTRY'!I15</f>
        <v>18</v>
      </c>
      <c r="J18" s="205">
        <f>'DATA ENTRY'!J15</f>
        <v>30</v>
      </c>
      <c r="K18" s="206"/>
      <c r="L18" s="207"/>
      <c r="M18" s="208"/>
      <c r="N18" s="209"/>
      <c r="O18" s="210"/>
      <c r="P18" s="211"/>
      <c r="Q18" s="212"/>
      <c r="R18" s="213"/>
      <c r="S18" s="214"/>
      <c r="T18" s="213"/>
      <c r="U18" s="214"/>
      <c r="V18" s="215"/>
      <c r="W18" s="216"/>
      <c r="X18" s="191">
        <f>'DATA ENTRY'!$BE15</f>
        <v>19.5</v>
      </c>
      <c r="Y18" s="191">
        <f>SUM('DATA ENTRY'!$AP15+'DATA ENTRY'!$AU15+'DATA ENTRY'!$AZ15)</f>
        <v>39</v>
      </c>
      <c r="Z18" s="192">
        <f>SUM('DATA ENTRY'!$AQ15+'DATA ENTRY'!$AV15+'DATA ENTRY'!$BA15)</f>
        <v>37</v>
      </c>
      <c r="AA18" s="193">
        <f t="shared" si="6"/>
        <v>5.128205128205128E-2</v>
      </c>
      <c r="AB18" s="194">
        <f>SUM('DATA ENTRY'!$AR15+'DATA ENTRY'!$AW15+'DATA ENTRY'!$BB15)</f>
        <v>37</v>
      </c>
      <c r="AC18" s="193">
        <f t="shared" si="7"/>
        <v>1</v>
      </c>
      <c r="AD18" s="195">
        <f>IFERROR(AVERAGE('DATA ENTRY'!$AT15,'DATA ENTRY'!$AY15, 'DATA ENTRY'!$BD15)%,0)</f>
        <v>0.86950000000000005</v>
      </c>
      <c r="AE18" s="291">
        <f t="shared" si="8"/>
        <v>1</v>
      </c>
      <c r="AF18" s="294">
        <f>'DATA ENTRY'!$BU15</f>
        <v>23</v>
      </c>
      <c r="AG18" s="295">
        <f>SUM('DATA ENTRY'!$BF15+'DATA ENTRY'!$BK15+'DATA ENTRY'!$BP15)</f>
        <v>46</v>
      </c>
      <c r="AH18" s="296">
        <f>'DATA ENTRY'!$BG15+'DATA ENTRY'!$BL15+'DATA ENTRY'!$BQ15</f>
        <v>40</v>
      </c>
      <c r="AI18" s="297">
        <f t="shared" si="9"/>
        <v>0.13043478260869565</v>
      </c>
      <c r="AJ18" s="298">
        <f>'DATA ENTRY'!$BH15+'DATA ENTRY'!$BM15+'DATA ENTRY'!$BR15</f>
        <v>40</v>
      </c>
      <c r="AK18" s="297">
        <f t="shared" si="10"/>
        <v>1</v>
      </c>
      <c r="AL18" s="297">
        <f>IFERROR(AVERAGE('DATA ENTRY'!$BJ15,'DATA ENTRY'!$BO15,'DATA ENTRY'!$BT15)%,0)</f>
        <v>0.83629999999999993</v>
      </c>
      <c r="AM18" s="289">
        <f t="shared" si="11"/>
        <v>4</v>
      </c>
      <c r="AN18" s="312">
        <f>'DATA ENTRY'!$CK15</f>
        <v>24</v>
      </c>
      <c r="AO18" s="313">
        <f>SUM('DATA ENTRY'!$BV15,'DATA ENTRY'!$CA15,'DATA ENTRY'!$CF15)</f>
        <v>48</v>
      </c>
      <c r="AP18" s="313">
        <f>SUM('DATA ENTRY'!$BW15,'DATA ENTRY'!$CB15,'DATA ENTRY'!$CG15)</f>
        <v>47</v>
      </c>
      <c r="AQ18" s="319">
        <f t="shared" si="12"/>
        <v>2.0833333333333332E-2</v>
      </c>
      <c r="AR18" s="313">
        <f>SUM('DATA ENTRY'!$BX15,'DATA ENTRY'!$CC15,'DATA ENTRY'!$CH15)</f>
        <v>47</v>
      </c>
      <c r="AS18" s="320">
        <f t="shared" si="13"/>
        <v>1</v>
      </c>
      <c r="AT18" s="319">
        <f>IFERROR(AVERAGE('DATA ENTRY'!$BZ15,'DATA ENTRY'!$CE15,'DATA ENTRY'!$CJ15)%,0)</f>
        <v>0.85260000000000002</v>
      </c>
      <c r="AU18" s="314">
        <f t="shared" si="1"/>
        <v>1</v>
      </c>
      <c r="AV18" s="287">
        <f t="shared" si="2"/>
        <v>0.85279999999999989</v>
      </c>
      <c r="AW18" s="223">
        <f t="shared" si="14"/>
        <v>2</v>
      </c>
      <c r="AX18" s="196">
        <f t="shared" si="15"/>
        <v>1</v>
      </c>
      <c r="AZ18" s="373"/>
      <c r="BA18" s="373"/>
    </row>
    <row r="19" spans="1:53" s="251" customFormat="1" ht="30" customHeight="1" thickTop="1" thickBot="1">
      <c r="A19" s="197" t="str">
        <f>'DATA ENTRY'!A16</f>
        <v>Highlands Ranch LETA</v>
      </c>
      <c r="B19" s="198" t="str">
        <f>'DATA ENTRY'!B16</f>
        <v>Basic</v>
      </c>
      <c r="C19" s="199" t="str">
        <f>'DATA ENTRY'!C16</f>
        <v>Littleton</v>
      </c>
      <c r="D19" s="200">
        <f>'DATA ENTRY'!D16</f>
        <v>88</v>
      </c>
      <c r="E19" s="201">
        <f>'DATA ENTRY'!E16</f>
        <v>58</v>
      </c>
      <c r="F19" s="201">
        <f>'DATA ENTRY'!F16</f>
        <v>72</v>
      </c>
      <c r="G19" s="202" t="str">
        <f>'DATA ENTRY'!G16</f>
        <v>FBI</v>
      </c>
      <c r="H19" s="203">
        <f>'DATA ENTRY'!H16</f>
        <v>850</v>
      </c>
      <c r="I19" s="204">
        <f>'DATA ENTRY'!I16</f>
        <v>21</v>
      </c>
      <c r="J19" s="205">
        <f>'DATA ENTRY'!J16</f>
        <v>40</v>
      </c>
      <c r="K19" s="206">
        <f>SUM('DATA ENTRY'!K16+'DATA ENTRY'!P16+'DATA ENTRY'!U16)</f>
        <v>47</v>
      </c>
      <c r="L19" s="207">
        <f>SUM('DATA ENTRY'!L16+'DATA ENTRY'!Q16+'DATA ENTRY'!V16)</f>
        <v>43</v>
      </c>
      <c r="M19" s="208">
        <f>SUM('DATA ENTRY'!M16+'DATA ENTRY'!R16+'DATA ENTRY'!W16)</f>
        <v>43</v>
      </c>
      <c r="N19" s="209">
        <f t="shared" si="3"/>
        <v>100</v>
      </c>
      <c r="O19" s="210">
        <f>AVERAGE('DATA ENTRY'!O16,'DATA ENTRY'!T16,'DATA ENTRY'!Y16)</f>
        <v>83.07</v>
      </c>
      <c r="P19" s="211">
        <f>'DATA ENTRY'!AO16</f>
        <v>21.5</v>
      </c>
      <c r="Q19" s="212">
        <f>SUM('DATA ENTRY'!Z16+'DATA ENTRY'!AE16+'DATA ENTRY'!AJ16)</f>
        <v>43</v>
      </c>
      <c r="R19" s="213">
        <f>SUM('DATA ENTRY'!AA16+'DATA ENTRY'!AF16+'DATA ENTRY'!AK16)</f>
        <v>40</v>
      </c>
      <c r="S19" s="214">
        <f t="shared" si="4"/>
        <v>6.9767441860465115E-2</v>
      </c>
      <c r="T19" s="213">
        <f>SUM('DATA ENTRY'!AB16+'DATA ENTRY'!AG16+'DATA ENTRY'!AL16)</f>
        <v>40</v>
      </c>
      <c r="U19" s="214">
        <f t="shared" si="5"/>
        <v>1</v>
      </c>
      <c r="V19" s="215">
        <f>AVERAGE('DATA ENTRY'!AD16,'DATA ENTRY'!AI16,'DATA ENTRY'!AN16)%</f>
        <v>0.84175000000000011</v>
      </c>
      <c r="W19" s="216" t="e">
        <f t="shared" ref="W19:W31" si="19">RANK(V19,$V$7:$V$31)</f>
        <v>#DIV/0!</v>
      </c>
      <c r="X19" s="191">
        <f>'DATA ENTRY'!$BE16</f>
        <v>19.5</v>
      </c>
      <c r="Y19" s="191">
        <f>SUM('DATA ENTRY'!$AP16+'DATA ENTRY'!$AU16+'DATA ENTRY'!$AZ16)</f>
        <v>39</v>
      </c>
      <c r="Z19" s="192">
        <f>SUM('DATA ENTRY'!$AQ16+'DATA ENTRY'!$AV16+'DATA ENTRY'!$BA16)</f>
        <v>39</v>
      </c>
      <c r="AA19" s="193">
        <f t="shared" si="6"/>
        <v>0</v>
      </c>
      <c r="AB19" s="194">
        <f>SUM('DATA ENTRY'!$AR16+'DATA ENTRY'!$AW16+'DATA ENTRY'!$BB16)</f>
        <v>39</v>
      </c>
      <c r="AC19" s="193">
        <f t="shared" si="7"/>
        <v>1</v>
      </c>
      <c r="AD19" s="195">
        <f>IFERROR(AVERAGE('DATA ENTRY'!$AT16,'DATA ENTRY'!$AY16, 'DATA ENTRY'!$BD16)%,0)</f>
        <v>0.84215000000000007</v>
      </c>
      <c r="AE19" s="291">
        <f t="shared" si="8"/>
        <v>5</v>
      </c>
      <c r="AF19" s="294">
        <f>'DATA ENTRY'!$BU16</f>
        <v>34.5</v>
      </c>
      <c r="AG19" s="295">
        <f>SUM('DATA ENTRY'!$BF16+'DATA ENTRY'!$BK16+'DATA ENTRY'!$BP16)</f>
        <v>69</v>
      </c>
      <c r="AH19" s="296">
        <f>'DATA ENTRY'!$BG16+'DATA ENTRY'!$BL16+'DATA ENTRY'!$BQ16</f>
        <v>66</v>
      </c>
      <c r="AI19" s="297">
        <f t="shared" si="9"/>
        <v>4.3478260869565216E-2</v>
      </c>
      <c r="AJ19" s="298">
        <f>'DATA ENTRY'!$BH16+'DATA ENTRY'!$BM16+'DATA ENTRY'!$BR16</f>
        <v>66</v>
      </c>
      <c r="AK19" s="297">
        <f t="shared" si="10"/>
        <v>1</v>
      </c>
      <c r="AL19" s="297">
        <f>IFERROR(AVERAGE('DATA ENTRY'!$BJ16,'DATA ENTRY'!$BO16,'DATA ENTRY'!$BT16)%,0)</f>
        <v>0.82635000000000003</v>
      </c>
      <c r="AM19" s="289">
        <f t="shared" si="11"/>
        <v>8</v>
      </c>
      <c r="AN19" s="312">
        <f>'DATA ENTRY'!$CK16</f>
        <v>33</v>
      </c>
      <c r="AO19" s="313">
        <f>SUM('DATA ENTRY'!$BV16,'DATA ENTRY'!$CA16,'DATA ENTRY'!$CF16)</f>
        <v>66</v>
      </c>
      <c r="AP19" s="313">
        <f>SUM('DATA ENTRY'!$BW16,'DATA ENTRY'!$CB16,'DATA ENTRY'!$CG16)</f>
        <v>65</v>
      </c>
      <c r="AQ19" s="319">
        <f t="shared" si="12"/>
        <v>1.5151515151515152E-2</v>
      </c>
      <c r="AR19" s="313">
        <f>SUM('DATA ENTRY'!$BX16,'DATA ENTRY'!$CC16,'DATA ENTRY'!$CH16)</f>
        <v>65</v>
      </c>
      <c r="AS19" s="320">
        <f t="shared" si="13"/>
        <v>1</v>
      </c>
      <c r="AT19" s="319">
        <f>IFERROR(AVERAGE('DATA ENTRY'!$BZ16,'DATA ENTRY'!$CE16,'DATA ENTRY'!$CJ16)%,0)</f>
        <v>0.81700000000000006</v>
      </c>
      <c r="AU19" s="314">
        <f t="shared" si="1"/>
        <v>13</v>
      </c>
      <c r="AV19" s="287">
        <f t="shared" si="2"/>
        <v>0.82850000000000001</v>
      </c>
      <c r="AW19" s="223">
        <f t="shared" si="14"/>
        <v>10</v>
      </c>
      <c r="AX19" s="196">
        <f t="shared" si="15"/>
        <v>1</v>
      </c>
      <c r="AZ19" s="373"/>
      <c r="BA19" s="373"/>
    </row>
    <row r="20" spans="1:53" s="251" customFormat="1" ht="30" customHeight="1" thickTop="1" thickBot="1">
      <c r="A20" s="197" t="str">
        <f>'DATA ENTRY'!A17</f>
        <v>Highlands Ranch Refresher Academy</v>
      </c>
      <c r="B20" s="198" t="str">
        <f>'DATA ENTRY'!B17</f>
        <v>Refresher</v>
      </c>
      <c r="C20" s="199" t="str">
        <f>'DATA ENTRY'!C17</f>
        <v>Littleton</v>
      </c>
      <c r="D20" s="200">
        <f>'DATA ENTRY'!D17</f>
        <v>20</v>
      </c>
      <c r="E20" s="201">
        <f>'DATA ENTRY'!E17</f>
        <v>20</v>
      </c>
      <c r="F20" s="201">
        <f>'DATA ENTRY'!F17</f>
        <v>20</v>
      </c>
      <c r="G20" s="202" t="str">
        <f>'DATA ENTRY'!G17</f>
        <v>FBI</v>
      </c>
      <c r="H20" s="203">
        <f>'DATA ENTRY'!H17</f>
        <v>101</v>
      </c>
      <c r="I20" s="204">
        <f>'DATA ENTRY'!I17</f>
        <v>2</v>
      </c>
      <c r="J20" s="205">
        <f>'DATA ENTRY'!J17</f>
        <v>24</v>
      </c>
      <c r="K20" s="206">
        <f>SUM('DATA ENTRY'!K17+'DATA ENTRY'!P17+'DATA ENTRY'!U17)</f>
        <v>29</v>
      </c>
      <c r="L20" s="207">
        <f>SUM('DATA ENTRY'!L17+'DATA ENTRY'!Q17+'DATA ENTRY'!V17)</f>
        <v>27</v>
      </c>
      <c r="M20" s="208">
        <f>SUM('DATA ENTRY'!M17+'DATA ENTRY'!R17+'DATA ENTRY'!W17)</f>
        <v>26</v>
      </c>
      <c r="N20" s="209">
        <f t="shared" si="3"/>
        <v>96.296296296296291</v>
      </c>
      <c r="O20" s="210">
        <f>AVERAGE('DATA ENTRY'!O17,'DATA ENTRY'!T17,'DATA ENTRY'!Y17)</f>
        <v>79.08</v>
      </c>
      <c r="P20" s="211">
        <f>'DATA ENTRY'!AO17</f>
        <v>13</v>
      </c>
      <c r="Q20" s="212">
        <f>SUM('DATA ENTRY'!Z17+'DATA ENTRY'!AE17+'DATA ENTRY'!AJ17)</f>
        <v>26</v>
      </c>
      <c r="R20" s="213">
        <f>SUM('DATA ENTRY'!AA17+'DATA ENTRY'!AF17+'DATA ENTRY'!AK17)</f>
        <v>25</v>
      </c>
      <c r="S20" s="214">
        <f t="shared" si="4"/>
        <v>3.8461538461538464E-2</v>
      </c>
      <c r="T20" s="213">
        <f>SUM('DATA ENTRY'!AB17+'DATA ENTRY'!AG17+'DATA ENTRY'!AL17)</f>
        <v>24</v>
      </c>
      <c r="U20" s="214">
        <f t="shared" si="5"/>
        <v>0.96</v>
      </c>
      <c r="V20" s="215">
        <f>AVERAGE('DATA ENTRY'!AD17,'DATA ENTRY'!AI17,'DATA ENTRY'!AN17)%</f>
        <v>0.82930000000000004</v>
      </c>
      <c r="W20" s="216" t="e">
        <f t="shared" si="19"/>
        <v>#DIV/0!</v>
      </c>
      <c r="X20" s="191">
        <f>'DATA ENTRY'!$BE17</f>
        <v>16</v>
      </c>
      <c r="Y20" s="191">
        <f>SUM('DATA ENTRY'!$AP17+'DATA ENTRY'!$AU17+'DATA ENTRY'!$AZ17)</f>
        <v>31</v>
      </c>
      <c r="Z20" s="192">
        <f>SUM('DATA ENTRY'!$AQ17+'DATA ENTRY'!$AV17+'DATA ENTRY'!$BA17)</f>
        <v>31</v>
      </c>
      <c r="AA20" s="193">
        <f t="shared" si="6"/>
        <v>0</v>
      </c>
      <c r="AB20" s="194">
        <f>SUM('DATA ENTRY'!$AR17+'DATA ENTRY'!$AW17+'DATA ENTRY'!$BB17)</f>
        <v>31</v>
      </c>
      <c r="AC20" s="193">
        <f t="shared" si="7"/>
        <v>1</v>
      </c>
      <c r="AD20" s="195">
        <f>IFERROR(AVERAGE('DATA ENTRY'!$AT17,'DATA ENTRY'!$AY17, 'DATA ENTRY'!$BD17)%,0)</f>
        <v>0.83650000000000002</v>
      </c>
      <c r="AE20" s="291">
        <f t="shared" si="8"/>
        <v>8</v>
      </c>
      <c r="AF20" s="294">
        <f>'DATA ENTRY'!$BU17</f>
        <v>11.666666666666666</v>
      </c>
      <c r="AG20" s="295">
        <f>SUM('DATA ENTRY'!$BF17+'DATA ENTRY'!$BK17+'DATA ENTRY'!$BP17)</f>
        <v>35</v>
      </c>
      <c r="AH20" s="296">
        <f>'DATA ENTRY'!$BG17+'DATA ENTRY'!$BL17+'DATA ENTRY'!$BQ17</f>
        <v>35</v>
      </c>
      <c r="AI20" s="297">
        <f t="shared" si="9"/>
        <v>0</v>
      </c>
      <c r="AJ20" s="298">
        <f>'DATA ENTRY'!$BH17+'DATA ENTRY'!$BM17+'DATA ENTRY'!$BR17</f>
        <v>34</v>
      </c>
      <c r="AK20" s="297">
        <f t="shared" si="10"/>
        <v>0.97142857142857142</v>
      </c>
      <c r="AL20" s="297">
        <f>IFERROR(AVERAGE('DATA ENTRY'!$BJ17,'DATA ENTRY'!$BO17,'DATA ENTRY'!$BT17)%,0)</f>
        <v>0.80966666666666653</v>
      </c>
      <c r="AM20" s="289">
        <f t="shared" si="11"/>
        <v>14</v>
      </c>
      <c r="AN20" s="312">
        <f>'DATA ENTRY'!$CK17</f>
        <v>10</v>
      </c>
      <c r="AO20" s="313">
        <f>SUM('DATA ENTRY'!$BV17,'DATA ENTRY'!$CA17,'DATA ENTRY'!$CF17)</f>
        <v>10</v>
      </c>
      <c r="AP20" s="313">
        <f>SUM('DATA ENTRY'!$BW17,'DATA ENTRY'!$CB17,'DATA ENTRY'!$CG17)</f>
        <v>10</v>
      </c>
      <c r="AQ20" s="319">
        <f t="shared" si="12"/>
        <v>0</v>
      </c>
      <c r="AR20" s="313">
        <f>SUM('DATA ENTRY'!$BX17,'DATA ENTRY'!$CC17,'DATA ENTRY'!$CH17)</f>
        <v>10</v>
      </c>
      <c r="AS20" s="320">
        <f t="shared" si="13"/>
        <v>1</v>
      </c>
      <c r="AT20" s="319">
        <f>IFERROR(AVERAGE('DATA ENTRY'!$BZ17,'DATA ENTRY'!$CE17,'DATA ENTRY'!$CJ17)%,0)</f>
        <v>0.84200000000000008</v>
      </c>
      <c r="AU20" s="314">
        <f t="shared" si="1"/>
        <v>5</v>
      </c>
      <c r="AV20" s="287">
        <f t="shared" si="2"/>
        <v>0.82938888888888884</v>
      </c>
      <c r="AW20" s="223">
        <f t="shared" si="14"/>
        <v>9</v>
      </c>
      <c r="AX20" s="196">
        <f t="shared" si="15"/>
        <v>0.99047619047619051</v>
      </c>
      <c r="AZ20" s="373"/>
      <c r="BA20" s="373"/>
    </row>
    <row r="21" spans="1:53" s="251" customFormat="1" ht="30" customHeight="1" thickTop="1" thickBot="1">
      <c r="A21" s="197" t="str">
        <f>'DATA ENTRY'!A18</f>
        <v>Jefferson County SO / Lakewood PD Combined Academy</v>
      </c>
      <c r="B21" s="198" t="str">
        <f>'DATA ENTRY'!B18</f>
        <v>Basic - Agency</v>
      </c>
      <c r="C21" s="199" t="str">
        <f>'DATA ENTRY'!C18</f>
        <v>Lakewood</v>
      </c>
      <c r="D21" s="200">
        <f>'DATA ENTRY'!D18</f>
        <v>91</v>
      </c>
      <c r="E21" s="201">
        <f>'DATA ENTRY'!E18</f>
        <v>48</v>
      </c>
      <c r="F21" s="201">
        <f>'DATA ENTRY'!F18</f>
        <v>88</v>
      </c>
      <c r="G21" s="202" t="str">
        <f>'DATA ENTRY'!G18</f>
        <v>AGENCY SPECIFIC</v>
      </c>
      <c r="H21" s="203">
        <f>'DATA ENTRY'!H18</f>
        <v>775</v>
      </c>
      <c r="I21" s="204">
        <f>'DATA ENTRY'!I18</f>
        <v>20</v>
      </c>
      <c r="J21" s="205">
        <f>'DATA ENTRY'!J18</f>
        <v>50</v>
      </c>
      <c r="K21" s="206">
        <f>SUM('DATA ENTRY'!K18+'DATA ENTRY'!P18+'DATA ENTRY'!U18)</f>
        <v>96</v>
      </c>
      <c r="L21" s="207">
        <f>SUM('DATA ENTRY'!L18+'DATA ENTRY'!Q18+'DATA ENTRY'!V18)</f>
        <v>90</v>
      </c>
      <c r="M21" s="208">
        <f>SUM('DATA ENTRY'!M18+'DATA ENTRY'!R18+'DATA ENTRY'!W18)</f>
        <v>90</v>
      </c>
      <c r="N21" s="209">
        <f t="shared" si="3"/>
        <v>100</v>
      </c>
      <c r="O21" s="210">
        <f>AVERAGE('DATA ENTRY'!O18,'DATA ENTRY'!T18,'DATA ENTRY'!Y18)</f>
        <v>87.344999999999999</v>
      </c>
      <c r="P21" s="211">
        <f>'DATA ENTRY'!AO18</f>
        <v>48.5</v>
      </c>
      <c r="Q21" s="212">
        <f>SUM('DATA ENTRY'!Z18+'DATA ENTRY'!AE18+'DATA ENTRY'!AJ18)</f>
        <v>97</v>
      </c>
      <c r="R21" s="213">
        <f>SUM('DATA ENTRY'!AA18+'DATA ENTRY'!AF18+'DATA ENTRY'!AK18)</f>
        <v>93</v>
      </c>
      <c r="S21" s="214">
        <f t="shared" si="4"/>
        <v>4.1237113402061855E-2</v>
      </c>
      <c r="T21" s="213">
        <f>SUM('DATA ENTRY'!AB18+'DATA ENTRY'!AG18+'DATA ENTRY'!AL18)</f>
        <v>93</v>
      </c>
      <c r="U21" s="214">
        <f t="shared" si="5"/>
        <v>1</v>
      </c>
      <c r="V21" s="215">
        <f>AVERAGE('DATA ENTRY'!AD18,'DATA ENTRY'!AI18,'DATA ENTRY'!AN18)%</f>
        <v>0.85414999999999996</v>
      </c>
      <c r="W21" s="216" t="e">
        <f t="shared" si="19"/>
        <v>#DIV/0!</v>
      </c>
      <c r="X21" s="191">
        <f>'DATA ENTRY'!$BE18</f>
        <v>38</v>
      </c>
      <c r="Y21" s="191">
        <f>SUM('DATA ENTRY'!$AP18+'DATA ENTRY'!$AU18+'DATA ENTRY'!$AZ18)</f>
        <v>76</v>
      </c>
      <c r="Z21" s="192">
        <f>SUM('DATA ENTRY'!$AQ18+'DATA ENTRY'!$AV18+'DATA ENTRY'!$BA18)</f>
        <v>73</v>
      </c>
      <c r="AA21" s="193">
        <f t="shared" si="6"/>
        <v>3.9473684210526314E-2</v>
      </c>
      <c r="AB21" s="194">
        <f>SUM('DATA ENTRY'!$AR18+'DATA ENTRY'!$AW18+'DATA ENTRY'!$BB18)</f>
        <v>73</v>
      </c>
      <c r="AC21" s="193">
        <f t="shared" si="7"/>
        <v>1</v>
      </c>
      <c r="AD21" s="195">
        <f>IFERROR(AVERAGE('DATA ENTRY'!$AT18,'DATA ENTRY'!$AY18, 'DATA ENTRY'!$BD18)%,0)</f>
        <v>0.85519999999999996</v>
      </c>
      <c r="AE21" s="291">
        <f t="shared" si="8"/>
        <v>3</v>
      </c>
      <c r="AF21" s="294">
        <f>'DATA ENTRY'!$BU18</f>
        <v>44.5</v>
      </c>
      <c r="AG21" s="295">
        <f>SUM('DATA ENTRY'!$BF18+'DATA ENTRY'!$BK18+'DATA ENTRY'!$BP18)</f>
        <v>89</v>
      </c>
      <c r="AH21" s="296">
        <f>'DATA ENTRY'!$BG18+'DATA ENTRY'!$BL18+'DATA ENTRY'!$BQ18</f>
        <v>85</v>
      </c>
      <c r="AI21" s="297">
        <f t="shared" si="9"/>
        <v>4.49438202247191E-2</v>
      </c>
      <c r="AJ21" s="298">
        <f>'DATA ENTRY'!$BH18+'DATA ENTRY'!$BM18+'DATA ENTRY'!$BR18</f>
        <v>85</v>
      </c>
      <c r="AK21" s="297">
        <f t="shared" si="10"/>
        <v>1</v>
      </c>
      <c r="AL21" s="297">
        <f>IFERROR(AVERAGE('DATA ENTRY'!$BJ18,'DATA ENTRY'!$BO18,'DATA ENTRY'!$BT18)%,0)</f>
        <v>0.85745000000000005</v>
      </c>
      <c r="AM21" s="289">
        <f t="shared" si="11"/>
        <v>1</v>
      </c>
      <c r="AN21" s="312">
        <f>'DATA ENTRY'!$CK18</f>
        <v>39</v>
      </c>
      <c r="AO21" s="313">
        <f>SUM('DATA ENTRY'!$BV18,'DATA ENTRY'!$CA18,'DATA ENTRY'!$CF18)</f>
        <v>78</v>
      </c>
      <c r="AP21" s="313">
        <f>SUM('DATA ENTRY'!$BW18,'DATA ENTRY'!$CB18,'DATA ENTRY'!$CG18)</f>
        <v>72</v>
      </c>
      <c r="AQ21" s="319">
        <f t="shared" si="12"/>
        <v>7.6923076923076927E-2</v>
      </c>
      <c r="AR21" s="313">
        <f>SUM('DATA ENTRY'!$BX18,'DATA ENTRY'!$CC18,'DATA ENTRY'!$CH18)</f>
        <v>72</v>
      </c>
      <c r="AS21" s="320">
        <f t="shared" si="13"/>
        <v>1</v>
      </c>
      <c r="AT21" s="319">
        <f>IFERROR(AVERAGE('DATA ENTRY'!$BZ18,'DATA ENTRY'!$CE18,'DATA ENTRY'!$CJ18)%,0)</f>
        <v>0.8478</v>
      </c>
      <c r="AU21" s="314">
        <f t="shared" si="1"/>
        <v>3</v>
      </c>
      <c r="AV21" s="287">
        <f t="shared" si="2"/>
        <v>0.85348333333333326</v>
      </c>
      <c r="AW21" s="223">
        <f t="shared" si="14"/>
        <v>1</v>
      </c>
      <c r="AX21" s="196">
        <f t="shared" si="15"/>
        <v>1</v>
      </c>
      <c r="AZ21" s="373"/>
      <c r="BA21" s="373"/>
    </row>
    <row r="22" spans="1:53" s="251" customFormat="1" ht="30" customHeight="1" thickTop="1" thickBot="1">
      <c r="A22" s="197" t="str">
        <f>'DATA ENTRY'!A19</f>
        <v>Otero Junior College Law Enforcement Academy</v>
      </c>
      <c r="B22" s="198" t="str">
        <f>'DATA ENTRY'!B19</f>
        <v>Basic</v>
      </c>
      <c r="C22" s="199" t="str">
        <f>'DATA ENTRY'!C19</f>
        <v>La Junta</v>
      </c>
      <c r="D22" s="200">
        <f>'DATA ENTRY'!D19</f>
        <v>80</v>
      </c>
      <c r="E22" s="201">
        <f>'DATA ENTRY'!E19</f>
        <v>44</v>
      </c>
      <c r="F22" s="201">
        <f>'DATA ENTRY'!F19</f>
        <v>80</v>
      </c>
      <c r="G22" s="202" t="str">
        <f>'DATA ENTRY'!G19</f>
        <v>PPCT / KRAV</v>
      </c>
      <c r="H22" s="203">
        <f>'DATA ENTRY'!H19</f>
        <v>774</v>
      </c>
      <c r="I22" s="204">
        <f>'DATA ENTRY'!I19</f>
        <v>18</v>
      </c>
      <c r="J22" s="205">
        <f>'DATA ENTRY'!J19</f>
        <v>20</v>
      </c>
      <c r="K22" s="206">
        <f>SUM('DATA ENTRY'!K19+'DATA ENTRY'!P19+'DATA ENTRY'!U19)</f>
        <v>20</v>
      </c>
      <c r="L22" s="207">
        <f>SUM('DATA ENTRY'!L19+'DATA ENTRY'!Q19+'DATA ENTRY'!V19)</f>
        <v>19</v>
      </c>
      <c r="M22" s="208">
        <f>SUM('DATA ENTRY'!M19+'DATA ENTRY'!R19+'DATA ENTRY'!W19)</f>
        <v>17</v>
      </c>
      <c r="N22" s="209">
        <f t="shared" si="3"/>
        <v>89.473684210526315</v>
      </c>
      <c r="O22" s="210">
        <f>AVERAGE('DATA ENTRY'!O19,'DATA ENTRY'!T19,'DATA ENTRY'!Y19)</f>
        <v>79.125</v>
      </c>
      <c r="P22" s="211">
        <f>'DATA ENTRY'!AO19</f>
        <v>13</v>
      </c>
      <c r="Q22" s="212">
        <f>SUM('DATA ENTRY'!Z19+'DATA ENTRY'!AE19+'DATA ENTRY'!AJ19)</f>
        <v>26</v>
      </c>
      <c r="R22" s="213">
        <f>SUM('DATA ENTRY'!AA19+'DATA ENTRY'!AF19+'DATA ENTRY'!AK19)</f>
        <v>22</v>
      </c>
      <c r="S22" s="214">
        <f t="shared" si="4"/>
        <v>0.15384615384615385</v>
      </c>
      <c r="T22" s="213">
        <f>SUM('DATA ENTRY'!AB19+'DATA ENTRY'!AG19+'DATA ENTRY'!AL19)</f>
        <v>16</v>
      </c>
      <c r="U22" s="214">
        <f t="shared" si="5"/>
        <v>0.72727272727272729</v>
      </c>
      <c r="V22" s="215">
        <f>AVERAGE('DATA ENTRY'!AD19,'DATA ENTRY'!AI19,'DATA ENTRY'!AN19)%</f>
        <v>0.74670000000000003</v>
      </c>
      <c r="W22" s="216" t="e">
        <f t="shared" si="19"/>
        <v>#DIV/0!</v>
      </c>
      <c r="X22" s="191">
        <f>'DATA ENTRY'!$BE19</f>
        <v>13</v>
      </c>
      <c r="Y22" s="191">
        <f>SUM('DATA ENTRY'!$AP19+'DATA ENTRY'!$AU19+'DATA ENTRY'!$AZ19)</f>
        <v>26</v>
      </c>
      <c r="Z22" s="192">
        <f>SUM('DATA ENTRY'!$AQ19+'DATA ENTRY'!$AV19+'DATA ENTRY'!$BA19)</f>
        <v>26</v>
      </c>
      <c r="AA22" s="193">
        <f t="shared" si="6"/>
        <v>0</v>
      </c>
      <c r="AB22" s="194">
        <f>SUM('DATA ENTRY'!$AR19+'DATA ENTRY'!$AW19+'DATA ENTRY'!$BB19)</f>
        <v>23</v>
      </c>
      <c r="AC22" s="193">
        <f t="shared" si="7"/>
        <v>0.88461538461538458</v>
      </c>
      <c r="AD22" s="195">
        <f>IFERROR(AVERAGE('DATA ENTRY'!$AT19,'DATA ENTRY'!$AY19, 'DATA ENTRY'!$BD19)%,0)</f>
        <v>0.78659999999999997</v>
      </c>
      <c r="AE22" s="291">
        <f t="shared" si="8"/>
        <v>21</v>
      </c>
      <c r="AF22" s="294">
        <f>'DATA ENTRY'!$BU19</f>
        <v>12</v>
      </c>
      <c r="AG22" s="295">
        <f>SUM('DATA ENTRY'!$BF19+'DATA ENTRY'!$BK19+'DATA ENTRY'!$BP19)</f>
        <v>12</v>
      </c>
      <c r="AH22" s="296">
        <f>'DATA ENTRY'!$BG19+'DATA ENTRY'!$BL19+'DATA ENTRY'!$BQ19</f>
        <v>12</v>
      </c>
      <c r="AI22" s="297">
        <f t="shared" si="9"/>
        <v>0</v>
      </c>
      <c r="AJ22" s="298">
        <f>'DATA ENTRY'!$BH19+'DATA ENTRY'!$BM19+'DATA ENTRY'!$BR19</f>
        <v>12</v>
      </c>
      <c r="AK22" s="297">
        <f t="shared" si="10"/>
        <v>1</v>
      </c>
      <c r="AL22" s="297">
        <f>IFERROR(AVERAGE('DATA ENTRY'!$BJ19,'DATA ENTRY'!$BO19,'DATA ENTRY'!$BT19)%,0)</f>
        <v>0.83519999999999994</v>
      </c>
      <c r="AM22" s="289">
        <f t="shared" si="11"/>
        <v>5</v>
      </c>
      <c r="AN22" s="312">
        <f>'DATA ENTRY'!$CK19</f>
        <v>13.5</v>
      </c>
      <c r="AO22" s="313">
        <f>SUM('DATA ENTRY'!$BV19,'DATA ENTRY'!$CA19,'DATA ENTRY'!$CF19)</f>
        <v>27</v>
      </c>
      <c r="AP22" s="313">
        <f>SUM('DATA ENTRY'!$BW19,'DATA ENTRY'!$CB19,'DATA ENTRY'!$CG19)</f>
        <v>25</v>
      </c>
      <c r="AQ22" s="319">
        <f t="shared" si="12"/>
        <v>7.407407407407407E-2</v>
      </c>
      <c r="AR22" s="313">
        <f>SUM('DATA ENTRY'!$BX19,'DATA ENTRY'!$CC19,'DATA ENTRY'!$CH19)</f>
        <v>22</v>
      </c>
      <c r="AS22" s="320">
        <f t="shared" si="13"/>
        <v>0.88</v>
      </c>
      <c r="AT22" s="319">
        <f>IFERROR(AVERAGE('DATA ENTRY'!$BZ19,'DATA ENTRY'!$CE19,'DATA ENTRY'!$CJ19)%,0)</f>
        <v>0.77</v>
      </c>
      <c r="AU22" s="314">
        <f t="shared" si="1"/>
        <v>22</v>
      </c>
      <c r="AV22" s="287">
        <f t="shared" si="2"/>
        <v>0.79726666666666668</v>
      </c>
      <c r="AW22" s="223">
        <f t="shared" si="14"/>
        <v>23</v>
      </c>
      <c r="AX22" s="196">
        <f t="shared" si="15"/>
        <v>0.92153846153846153</v>
      </c>
      <c r="AZ22" s="373"/>
      <c r="BA22" s="373"/>
    </row>
    <row r="23" spans="1:53" s="251" customFormat="1" ht="30" customHeight="1" thickTop="1" thickBot="1">
      <c r="A23" s="197" t="str">
        <f>'DATA ENTRY'!A20</f>
        <v>Pikes Peak Community College Law Enforcement Academy</v>
      </c>
      <c r="B23" s="198" t="str">
        <f>'DATA ENTRY'!B20</f>
        <v>Basic</v>
      </c>
      <c r="C23" s="199" t="str">
        <f>'DATA ENTRY'!C20</f>
        <v>Colorado Springs</v>
      </c>
      <c r="D23" s="200">
        <f>'DATA ENTRY'!D20</f>
        <v>104</v>
      </c>
      <c r="E23" s="201">
        <f>'DATA ENTRY'!E20</f>
        <v>48</v>
      </c>
      <c r="F23" s="201">
        <f>'DATA ENTRY'!F20</f>
        <v>72</v>
      </c>
      <c r="G23" s="202" t="str">
        <f>'DATA ENTRY'!G20</f>
        <v>AGENCY SPECIFIC</v>
      </c>
      <c r="H23" s="203">
        <f>'DATA ENTRY'!H20</f>
        <v>725</v>
      </c>
      <c r="I23" s="204" t="str">
        <f>'DATA ENTRY'!I20</f>
        <v>17 / 26</v>
      </c>
      <c r="J23" s="205">
        <f>'DATA ENTRY'!J20</f>
        <v>25</v>
      </c>
      <c r="K23" s="206">
        <f>SUM('DATA ENTRY'!K20+'DATA ENTRY'!P20+'DATA ENTRY'!U20)</f>
        <v>71</v>
      </c>
      <c r="L23" s="207">
        <f>SUM('DATA ENTRY'!L20+'DATA ENTRY'!Q20+'DATA ENTRY'!V20)</f>
        <v>65</v>
      </c>
      <c r="M23" s="208">
        <f>SUM('DATA ENTRY'!M20+'DATA ENTRY'!R20+'DATA ENTRY'!W20)</f>
        <v>64</v>
      </c>
      <c r="N23" s="209">
        <f t="shared" si="3"/>
        <v>98.461538461538467</v>
      </c>
      <c r="O23" s="210">
        <f>AVERAGE('DATA ENTRY'!O20,'DATA ENTRY'!T20,'DATA ENTRY'!Y20)</f>
        <v>81.399999999999991</v>
      </c>
      <c r="P23" s="211">
        <f>'DATA ENTRY'!AO20</f>
        <v>21.666666666666668</v>
      </c>
      <c r="Q23" s="212">
        <f>SUM('DATA ENTRY'!Z20+'DATA ENTRY'!AE20+'DATA ENTRY'!AJ20)</f>
        <v>65</v>
      </c>
      <c r="R23" s="213">
        <f>SUM('DATA ENTRY'!AA20+'DATA ENTRY'!AF20+'DATA ENTRY'!AK20)</f>
        <v>56</v>
      </c>
      <c r="S23" s="214">
        <f t="shared" si="4"/>
        <v>0.13846153846153847</v>
      </c>
      <c r="T23" s="213">
        <f>SUM('DATA ENTRY'!AB20+'DATA ENTRY'!AG20+'DATA ENTRY'!AL20)</f>
        <v>52</v>
      </c>
      <c r="U23" s="214">
        <f t="shared" si="5"/>
        <v>0.9285714285714286</v>
      </c>
      <c r="V23" s="215">
        <f>AVERAGE('DATA ENTRY'!AD20,'DATA ENTRY'!AI20,'DATA ENTRY'!AN20)%</f>
        <v>0.79359999999999997</v>
      </c>
      <c r="W23" s="216" t="e">
        <f t="shared" si="19"/>
        <v>#DIV/0!</v>
      </c>
      <c r="X23" s="191">
        <f>'DATA ENTRY'!$BE20</f>
        <v>21.666666666666668</v>
      </c>
      <c r="Y23" s="191">
        <f>SUM('DATA ENTRY'!$AP20+'DATA ENTRY'!$AU20+'DATA ENTRY'!$AZ20)</f>
        <v>65</v>
      </c>
      <c r="Z23" s="192">
        <f>SUM('DATA ENTRY'!$AQ20+'DATA ENTRY'!$AV20+'DATA ENTRY'!$BA20)</f>
        <v>55</v>
      </c>
      <c r="AA23" s="193">
        <f t="shared" si="6"/>
        <v>0.15384615384615385</v>
      </c>
      <c r="AB23" s="194">
        <f>SUM('DATA ENTRY'!$AR20+'DATA ENTRY'!$AW20+'DATA ENTRY'!$BB20)</f>
        <v>53</v>
      </c>
      <c r="AC23" s="193">
        <f t="shared" si="7"/>
        <v>0.96363636363636362</v>
      </c>
      <c r="AD23" s="195">
        <f>IFERROR(AVERAGE('DATA ENTRY'!$AT20,'DATA ENTRY'!$AY20, 'DATA ENTRY'!$BD20)%,0)</f>
        <v>0.80929999999999991</v>
      </c>
      <c r="AE23" s="291">
        <f t="shared" si="8"/>
        <v>14</v>
      </c>
      <c r="AF23" s="294">
        <f>'DATA ENTRY'!$BU20</f>
        <v>19.666666666666668</v>
      </c>
      <c r="AG23" s="295">
        <f>SUM('DATA ENTRY'!$BF20+'DATA ENTRY'!$BK20+'DATA ENTRY'!$BP20)</f>
        <v>59</v>
      </c>
      <c r="AH23" s="296">
        <f>'DATA ENTRY'!$BG20+'DATA ENTRY'!$BL20+'DATA ENTRY'!$BQ20</f>
        <v>53</v>
      </c>
      <c r="AI23" s="297">
        <f t="shared" si="9"/>
        <v>0.10169491525423729</v>
      </c>
      <c r="AJ23" s="298">
        <f>'DATA ENTRY'!$BH20+'DATA ENTRY'!$BM20+'DATA ENTRY'!$BR20</f>
        <v>52</v>
      </c>
      <c r="AK23" s="297">
        <f t="shared" si="10"/>
        <v>0.98113207547169812</v>
      </c>
      <c r="AL23" s="297">
        <f>IFERROR(AVERAGE('DATA ENTRY'!$BJ20,'DATA ENTRY'!$BO20,'DATA ENTRY'!$BT20)%,0)</f>
        <v>0.80893333333333328</v>
      </c>
      <c r="AM23" s="289">
        <f t="shared" si="11"/>
        <v>16</v>
      </c>
      <c r="AN23" s="312">
        <f>'DATA ENTRY'!$CK20</f>
        <v>14</v>
      </c>
      <c r="AO23" s="313">
        <f>SUM('DATA ENTRY'!$BV20,'DATA ENTRY'!$CA20,'DATA ENTRY'!$CF20)</f>
        <v>42</v>
      </c>
      <c r="AP23" s="313">
        <f>SUM('DATA ENTRY'!$BW20,'DATA ENTRY'!$CB20,'DATA ENTRY'!$CG20)</f>
        <v>39</v>
      </c>
      <c r="AQ23" s="319">
        <f t="shared" si="12"/>
        <v>7.1428571428571425E-2</v>
      </c>
      <c r="AR23" s="313">
        <f>SUM('DATA ENTRY'!$BX20,'DATA ENTRY'!$CC20,'DATA ENTRY'!$CH20)</f>
        <v>37</v>
      </c>
      <c r="AS23" s="320">
        <f t="shared" si="13"/>
        <v>0.94871794871794868</v>
      </c>
      <c r="AT23" s="319">
        <f>IFERROR(AVERAGE('DATA ENTRY'!$BZ20,'DATA ENTRY'!$CE20,'DATA ENTRY'!$CJ20)%,0)</f>
        <v>0.8234999999999999</v>
      </c>
      <c r="AU23" s="314">
        <f t="shared" si="1"/>
        <v>12</v>
      </c>
      <c r="AV23" s="287">
        <f t="shared" si="2"/>
        <v>0.81391111111111103</v>
      </c>
      <c r="AW23" s="223">
        <f t="shared" si="14"/>
        <v>14</v>
      </c>
      <c r="AX23" s="196">
        <f t="shared" si="15"/>
        <v>0.96449546260867025</v>
      </c>
      <c r="AZ23" s="373"/>
      <c r="BA23" s="373"/>
    </row>
    <row r="24" spans="1:53" s="251" customFormat="1" ht="30" customHeight="1" thickTop="1" thickBot="1">
      <c r="A24" s="197" t="str">
        <f>'DATA ENTRY'!A21</f>
        <v>Pueblo Community College Police Academy</v>
      </c>
      <c r="B24" s="198" t="str">
        <f>'DATA ENTRY'!B21</f>
        <v>Basic</v>
      </c>
      <c r="C24" s="199" t="str">
        <f>'DATA ENTRY'!C21</f>
        <v>Pueblo</v>
      </c>
      <c r="D24" s="200">
        <f>'DATA ENTRY'!D21</f>
        <v>84</v>
      </c>
      <c r="E24" s="201">
        <f>'DATA ENTRY'!E21</f>
        <v>60</v>
      </c>
      <c r="F24" s="201">
        <f>'DATA ENTRY'!F21</f>
        <v>64</v>
      </c>
      <c r="G24" s="202" t="str">
        <f>'DATA ENTRY'!G21</f>
        <v>PPCT</v>
      </c>
      <c r="H24" s="203">
        <f>'DATA ENTRY'!H21</f>
        <v>662</v>
      </c>
      <c r="I24" s="204">
        <f>'DATA ENTRY'!I21</f>
        <v>18</v>
      </c>
      <c r="J24" s="205">
        <f>'DATA ENTRY'!J21</f>
        <v>26</v>
      </c>
      <c r="K24" s="206">
        <f>SUM('DATA ENTRY'!K21+'DATA ENTRY'!P21+'DATA ENTRY'!U21)</f>
        <v>64</v>
      </c>
      <c r="L24" s="207">
        <f>SUM('DATA ENTRY'!L21+'DATA ENTRY'!Q21+'DATA ENTRY'!V21)</f>
        <v>54</v>
      </c>
      <c r="M24" s="208">
        <f>SUM('DATA ENTRY'!M21+'DATA ENTRY'!R21+'DATA ENTRY'!W21)</f>
        <v>43</v>
      </c>
      <c r="N24" s="209">
        <f t="shared" si="3"/>
        <v>79.629629629629633</v>
      </c>
      <c r="O24" s="210">
        <f>AVERAGE('DATA ENTRY'!O21,'DATA ENTRY'!T21,'DATA ENTRY'!Y21)</f>
        <v>74.11333333333333</v>
      </c>
      <c r="P24" s="211">
        <f>'DATA ENTRY'!AO21</f>
        <v>18</v>
      </c>
      <c r="Q24" s="212">
        <f>SUM('DATA ENTRY'!Z21+'DATA ENTRY'!AE21+'DATA ENTRY'!AJ21)</f>
        <v>36</v>
      </c>
      <c r="R24" s="213">
        <f>SUM('DATA ENTRY'!AA21+'DATA ENTRY'!AF21+'DATA ENTRY'!AK21)</f>
        <v>29</v>
      </c>
      <c r="S24" s="214">
        <f t="shared" si="4"/>
        <v>0.19444444444444445</v>
      </c>
      <c r="T24" s="213">
        <f>SUM('DATA ENTRY'!AB21+'DATA ENTRY'!AG21+'DATA ENTRY'!AL21)</f>
        <v>25</v>
      </c>
      <c r="U24" s="214">
        <f t="shared" si="5"/>
        <v>0.86206896551724133</v>
      </c>
      <c r="V24" s="215">
        <f>AVERAGE('DATA ENTRY'!AD21,'DATA ENTRY'!AI21,'DATA ENTRY'!AN21)%</f>
        <v>0.77129999999999999</v>
      </c>
      <c r="W24" s="216" t="e">
        <f t="shared" si="19"/>
        <v>#DIV/0!</v>
      </c>
      <c r="X24" s="191">
        <f>'DATA ENTRY'!$BE21</f>
        <v>18</v>
      </c>
      <c r="Y24" s="191">
        <f>SUM('DATA ENTRY'!$AP21+'DATA ENTRY'!$AU21+'DATA ENTRY'!$AZ21)</f>
        <v>36</v>
      </c>
      <c r="Z24" s="192">
        <f>SUM('DATA ENTRY'!$AQ21+'DATA ENTRY'!$AV21+'DATA ENTRY'!$BA21)</f>
        <v>32</v>
      </c>
      <c r="AA24" s="193">
        <f t="shared" si="6"/>
        <v>0.1111111111111111</v>
      </c>
      <c r="AB24" s="194">
        <f>SUM('DATA ENTRY'!$AR21+'DATA ENTRY'!$AW21+'DATA ENTRY'!$BB21)</f>
        <v>25</v>
      </c>
      <c r="AC24" s="193">
        <f t="shared" si="7"/>
        <v>0.78125</v>
      </c>
      <c r="AD24" s="195">
        <f>IFERROR(AVERAGE('DATA ENTRY'!$AT21,'DATA ENTRY'!$AY21, 'DATA ENTRY'!$BD21)%,0)</f>
        <v>0.76824999999999999</v>
      </c>
      <c r="AE24" s="291">
        <f t="shared" si="8"/>
        <v>22</v>
      </c>
      <c r="AF24" s="294">
        <f>'DATA ENTRY'!$BU21</f>
        <v>22</v>
      </c>
      <c r="AG24" s="295">
        <f>SUM('DATA ENTRY'!$BF21+'DATA ENTRY'!$BK21+'DATA ENTRY'!$BP21)</f>
        <v>44</v>
      </c>
      <c r="AH24" s="296">
        <f>'DATA ENTRY'!$BG21+'DATA ENTRY'!$BL21+'DATA ENTRY'!$BQ21</f>
        <v>40</v>
      </c>
      <c r="AI24" s="297">
        <f t="shared" si="9"/>
        <v>9.0909090909090912E-2</v>
      </c>
      <c r="AJ24" s="298">
        <f>'DATA ENTRY'!$BH21+'DATA ENTRY'!$BM21+'DATA ENTRY'!$BR21</f>
        <v>37</v>
      </c>
      <c r="AK24" s="297">
        <f t="shared" si="10"/>
        <v>0.92500000000000004</v>
      </c>
      <c r="AL24" s="297">
        <f>IFERROR(AVERAGE('DATA ENTRY'!$BJ21,'DATA ENTRY'!$BO21,'DATA ENTRY'!$BT21)%,0)</f>
        <v>0.7965000000000001</v>
      </c>
      <c r="AM24" s="289">
        <f t="shared" si="11"/>
        <v>20</v>
      </c>
      <c r="AN24" s="312">
        <f>'DATA ENTRY'!$CK21</f>
        <v>16</v>
      </c>
      <c r="AO24" s="313">
        <f>SUM('DATA ENTRY'!$BV21,'DATA ENTRY'!$CA21,'DATA ENTRY'!$CF21)</f>
        <v>32</v>
      </c>
      <c r="AP24" s="313">
        <f>SUM('DATA ENTRY'!$BW21,'DATA ENTRY'!$CB21,'DATA ENTRY'!$CG21)</f>
        <v>31</v>
      </c>
      <c r="AQ24" s="319">
        <f t="shared" si="12"/>
        <v>3.125E-2</v>
      </c>
      <c r="AR24" s="313">
        <f>SUM('DATA ENTRY'!$BX21,'DATA ENTRY'!$CC21,'DATA ENTRY'!$CH21)</f>
        <v>24</v>
      </c>
      <c r="AS24" s="320">
        <f t="shared" si="13"/>
        <v>0.77419354838709675</v>
      </c>
      <c r="AT24" s="319">
        <f>IFERROR(AVERAGE('DATA ENTRY'!$BZ21,'DATA ENTRY'!$CE21,'DATA ENTRY'!$CJ21)%,0)</f>
        <v>0.7451000000000001</v>
      </c>
      <c r="AU24" s="314">
        <f t="shared" si="1"/>
        <v>24</v>
      </c>
      <c r="AV24" s="287">
        <f t="shared" si="2"/>
        <v>0.76995000000000002</v>
      </c>
      <c r="AW24" s="223">
        <f t="shared" si="14"/>
        <v>24</v>
      </c>
      <c r="AX24" s="196">
        <f t="shared" si="15"/>
        <v>0.82681451612903223</v>
      </c>
      <c r="AZ24" s="373"/>
      <c r="BA24" s="373"/>
    </row>
    <row r="25" spans="1:53" s="251" customFormat="1" ht="30" customHeight="1" thickTop="1" thickBot="1">
      <c r="A25" s="197" t="str">
        <f>'DATA ENTRY'!A22</f>
        <v>Pueblo Community College Southwest - Mancos</v>
      </c>
      <c r="B25" s="198" t="str">
        <f>'DATA ENTRY'!B22</f>
        <v>Basic</v>
      </c>
      <c r="C25" s="199" t="str">
        <f>'DATA ENTRY'!C22</f>
        <v>Mancos</v>
      </c>
      <c r="D25" s="200">
        <f>'DATA ENTRY'!D22</f>
        <v>84</v>
      </c>
      <c r="E25" s="201">
        <f>'DATA ENTRY'!E22</f>
        <v>68</v>
      </c>
      <c r="F25" s="201">
        <f>'DATA ENTRY'!F22</f>
        <v>64</v>
      </c>
      <c r="G25" s="202" t="str">
        <f>'DATA ENTRY'!G22</f>
        <v>PPCT</v>
      </c>
      <c r="H25" s="203">
        <f>'DATA ENTRY'!H22</f>
        <v>775</v>
      </c>
      <c r="I25" s="204">
        <f>'DATA ENTRY'!I22</f>
        <v>18</v>
      </c>
      <c r="J25" s="205">
        <f>'DATA ENTRY'!J22</f>
        <v>24</v>
      </c>
      <c r="K25" s="206">
        <f>SUM('DATA ENTRY'!K22+'DATA ENTRY'!P22+'DATA ENTRY'!U22)</f>
        <v>11</v>
      </c>
      <c r="L25" s="207">
        <f>SUM('DATA ENTRY'!L22+'DATA ENTRY'!Q22+'DATA ENTRY'!V22)</f>
        <v>9</v>
      </c>
      <c r="M25" s="208">
        <f>SUM('DATA ENTRY'!M22+'DATA ENTRY'!R22+'DATA ENTRY'!W22)</f>
        <v>9</v>
      </c>
      <c r="N25" s="209">
        <f t="shared" si="3"/>
        <v>100</v>
      </c>
      <c r="O25" s="210">
        <f>AVERAGE('DATA ENTRY'!O22,'DATA ENTRY'!T22,'DATA ENTRY'!Y22)</f>
        <v>84.02</v>
      </c>
      <c r="P25" s="211">
        <f>'DATA ENTRY'!AO22</f>
        <v>15</v>
      </c>
      <c r="Q25" s="212">
        <f>SUM('DATA ENTRY'!Z22+'DATA ENTRY'!AE22+'DATA ENTRY'!AJ22)</f>
        <v>15</v>
      </c>
      <c r="R25" s="213">
        <f>SUM('DATA ENTRY'!AA22+'DATA ENTRY'!AF22+'DATA ENTRY'!AK22)</f>
        <v>12</v>
      </c>
      <c r="S25" s="214">
        <f t="shared" si="4"/>
        <v>0.2</v>
      </c>
      <c r="T25" s="213">
        <f>SUM('DATA ENTRY'!AB22+'DATA ENTRY'!AG22+'DATA ENTRY'!AL22)</f>
        <v>12</v>
      </c>
      <c r="U25" s="214">
        <f t="shared" si="5"/>
        <v>1</v>
      </c>
      <c r="V25" s="215">
        <f>AVERAGE('DATA ENTRY'!AD22,'DATA ENTRY'!AI22,'DATA ENTRY'!AN22)%</f>
        <v>0.78620000000000001</v>
      </c>
      <c r="W25" s="216" t="e">
        <f t="shared" si="19"/>
        <v>#DIV/0!</v>
      </c>
      <c r="X25" s="191">
        <f>'DATA ENTRY'!$BE22</f>
        <v>13</v>
      </c>
      <c r="Y25" s="191">
        <f>SUM('DATA ENTRY'!$AP22+'DATA ENTRY'!$AU22+'DATA ENTRY'!$AZ22)</f>
        <v>26</v>
      </c>
      <c r="Z25" s="192">
        <f>SUM('DATA ENTRY'!$AQ22+'DATA ENTRY'!$AV22+'DATA ENTRY'!$BA22)</f>
        <v>24</v>
      </c>
      <c r="AA25" s="193">
        <f t="shared" si="6"/>
        <v>7.6923076923076927E-2</v>
      </c>
      <c r="AB25" s="194">
        <f>SUM('DATA ENTRY'!$AR22+'DATA ENTRY'!$AW22+'DATA ENTRY'!$BB22)</f>
        <v>22</v>
      </c>
      <c r="AC25" s="193">
        <f t="shared" si="7"/>
        <v>0.91666666666666663</v>
      </c>
      <c r="AD25" s="195">
        <f>IFERROR(AVERAGE('DATA ENTRY'!$AT22,'DATA ENTRY'!$AY22, 'DATA ENTRY'!$BD22)%,0)</f>
        <v>0.81495000000000006</v>
      </c>
      <c r="AE25" s="291">
        <f t="shared" si="8"/>
        <v>13</v>
      </c>
      <c r="AF25" s="294">
        <f>'DATA ENTRY'!$BU22</f>
        <v>15.5</v>
      </c>
      <c r="AG25" s="295">
        <f>SUM('DATA ENTRY'!$BF22+'DATA ENTRY'!$BK22+'DATA ENTRY'!$BP22)</f>
        <v>31</v>
      </c>
      <c r="AH25" s="296">
        <f>'DATA ENTRY'!$BG22+'DATA ENTRY'!$BL22+'DATA ENTRY'!$BQ22</f>
        <v>25</v>
      </c>
      <c r="AI25" s="297">
        <f t="shared" si="9"/>
        <v>0.19354838709677419</v>
      </c>
      <c r="AJ25" s="298">
        <f>'DATA ENTRY'!$BH22+'DATA ENTRY'!$BM22+'DATA ENTRY'!$BR22</f>
        <v>22</v>
      </c>
      <c r="AK25" s="297">
        <f t="shared" si="10"/>
        <v>0.88</v>
      </c>
      <c r="AL25" s="297">
        <f>IFERROR(AVERAGE('DATA ENTRY'!$BJ22,'DATA ENTRY'!$BO22,'DATA ENTRY'!$BT22)%,0)</f>
        <v>0.78639999999999999</v>
      </c>
      <c r="AM25" s="289">
        <f t="shared" si="11"/>
        <v>21</v>
      </c>
      <c r="AN25" s="312">
        <f>'DATA ENTRY'!$CK22</f>
        <v>15</v>
      </c>
      <c r="AO25" s="313">
        <f>SUM('DATA ENTRY'!$BV22,'DATA ENTRY'!$CA22,'DATA ENTRY'!$CF22)</f>
        <v>30</v>
      </c>
      <c r="AP25" s="313">
        <f>SUM('DATA ENTRY'!$BW22,'DATA ENTRY'!$CB22,'DATA ENTRY'!$CG22)</f>
        <v>27</v>
      </c>
      <c r="AQ25" s="319">
        <f t="shared" si="12"/>
        <v>0.1</v>
      </c>
      <c r="AR25" s="313">
        <f>SUM('DATA ENTRY'!$BX22,'DATA ENTRY'!$CC22,'DATA ENTRY'!$CH22)</f>
        <v>26</v>
      </c>
      <c r="AS25" s="320">
        <f t="shared" si="13"/>
        <v>0.96296296296296291</v>
      </c>
      <c r="AT25" s="319">
        <f>IFERROR(AVERAGE('DATA ENTRY'!$BZ22,'DATA ENTRY'!$CE22,'DATA ENTRY'!$CJ22)%,0)</f>
        <v>0.82689999999999997</v>
      </c>
      <c r="AU25" s="314">
        <f t="shared" si="1"/>
        <v>10</v>
      </c>
      <c r="AV25" s="287">
        <f t="shared" si="2"/>
        <v>0.80941666666666678</v>
      </c>
      <c r="AW25" s="223">
        <f t="shared" si="14"/>
        <v>17</v>
      </c>
      <c r="AX25" s="196">
        <f t="shared" si="15"/>
        <v>0.91987654320987655</v>
      </c>
      <c r="AZ25" s="373"/>
      <c r="BA25" s="373"/>
    </row>
    <row r="26" spans="1:53" s="251" customFormat="1" ht="30" customHeight="1" thickTop="1" thickBot="1">
      <c r="A26" s="197" t="str">
        <f>'DATA ENTRY'!A23</f>
        <v>Pueblo Police Department Police Academy</v>
      </c>
      <c r="B26" s="198" t="str">
        <f>'DATA ENTRY'!B23</f>
        <v>Basic - Agency</v>
      </c>
      <c r="C26" s="199" t="str">
        <f>'DATA ENTRY'!C23</f>
        <v>Pueblo</v>
      </c>
      <c r="D26" s="200">
        <f>'DATA ENTRY'!D23</f>
        <v>88</v>
      </c>
      <c r="E26" s="201">
        <f>'DATA ENTRY'!E23</f>
        <v>60</v>
      </c>
      <c r="F26" s="201">
        <f>'DATA ENTRY'!F23</f>
        <v>72</v>
      </c>
      <c r="G26" s="202" t="str">
        <f>'DATA ENTRY'!G23</f>
        <v>FBI</v>
      </c>
      <c r="H26" s="203">
        <f>'DATA ENTRY'!H23</f>
        <v>1080</v>
      </c>
      <c r="I26" s="204">
        <f>'DATA ENTRY'!I23</f>
        <v>27</v>
      </c>
      <c r="J26" s="205">
        <f>'DATA ENTRY'!J23</f>
        <v>20</v>
      </c>
      <c r="K26" s="206">
        <f>SUM('DATA ENTRY'!K23+'DATA ENTRY'!P23+'DATA ENTRY'!U23)</f>
        <v>12</v>
      </c>
      <c r="L26" s="207">
        <f>SUM('DATA ENTRY'!L23+'DATA ENTRY'!Q23+'DATA ENTRY'!V23)</f>
        <v>11</v>
      </c>
      <c r="M26" s="208">
        <f>SUM('DATA ENTRY'!M23+'DATA ENTRY'!R23+'DATA ENTRY'!W23)</f>
        <v>11</v>
      </c>
      <c r="N26" s="209">
        <f t="shared" si="3"/>
        <v>100</v>
      </c>
      <c r="O26" s="210">
        <f>AVERAGE('DATA ENTRY'!O23,'DATA ENTRY'!T23,'DATA ENTRY'!Y23)</f>
        <v>82.73</v>
      </c>
      <c r="P26" s="211">
        <f>'DATA ENTRY'!AO23</f>
        <v>14</v>
      </c>
      <c r="Q26" s="212">
        <f>SUM('DATA ENTRY'!Z23+'DATA ENTRY'!AE23+'DATA ENTRY'!AJ23)</f>
        <v>28</v>
      </c>
      <c r="R26" s="213">
        <f>SUM('DATA ENTRY'!AA23+'DATA ENTRY'!AF23+'DATA ENTRY'!AK23)</f>
        <v>25</v>
      </c>
      <c r="S26" s="214">
        <f t="shared" si="4"/>
        <v>0.10714285714285714</v>
      </c>
      <c r="T26" s="213">
        <f>SUM('DATA ENTRY'!AB23+'DATA ENTRY'!AG23+'DATA ENTRY'!AL23)</f>
        <v>25</v>
      </c>
      <c r="U26" s="214">
        <f t="shared" si="5"/>
        <v>1</v>
      </c>
      <c r="V26" s="215">
        <f>AVERAGE('DATA ENTRY'!AD23,'DATA ENTRY'!AI23,'DATA ENTRY'!AN23)%</f>
        <v>0.8206</v>
      </c>
      <c r="W26" s="216" t="e">
        <f t="shared" si="19"/>
        <v>#DIV/0!</v>
      </c>
      <c r="X26" s="191">
        <f>'DATA ENTRY'!$BE23</f>
        <v>18.5</v>
      </c>
      <c r="Y26" s="191">
        <f>SUM('DATA ENTRY'!$AP23+'DATA ENTRY'!$AU23+'DATA ENTRY'!$AZ23)</f>
        <v>37</v>
      </c>
      <c r="Z26" s="192">
        <f>SUM('DATA ENTRY'!$AQ23+'DATA ENTRY'!$AV23+'DATA ENTRY'!$BA23)</f>
        <v>27</v>
      </c>
      <c r="AA26" s="193">
        <f t="shared" si="6"/>
        <v>0.27027027027027029</v>
      </c>
      <c r="AB26" s="194">
        <f>SUM('DATA ENTRY'!$AR23+'DATA ENTRY'!$AW23+'DATA ENTRY'!$BB23)</f>
        <v>27</v>
      </c>
      <c r="AC26" s="193">
        <f t="shared" si="7"/>
        <v>1</v>
      </c>
      <c r="AD26" s="195">
        <f>IFERROR(AVERAGE('DATA ENTRY'!$AT23,'DATA ENTRY'!$AY23, 'DATA ENTRY'!$BD23)%,0)</f>
        <v>0.80345</v>
      </c>
      <c r="AE26" s="291">
        <f t="shared" si="8"/>
        <v>19</v>
      </c>
      <c r="AF26" s="294">
        <f>'DATA ENTRY'!$BU23</f>
        <v>21</v>
      </c>
      <c r="AG26" s="295">
        <f>SUM('DATA ENTRY'!$BF23+'DATA ENTRY'!$BK23+'DATA ENTRY'!$BP23)</f>
        <v>42</v>
      </c>
      <c r="AH26" s="296">
        <f>'DATA ENTRY'!$BG23+'DATA ENTRY'!$BL23+'DATA ENTRY'!$BQ23</f>
        <v>34</v>
      </c>
      <c r="AI26" s="297">
        <f t="shared" si="9"/>
        <v>0.19047619047619047</v>
      </c>
      <c r="AJ26" s="298">
        <f>'DATA ENTRY'!$BH23+'DATA ENTRY'!$BM23+'DATA ENTRY'!$BR23</f>
        <v>34</v>
      </c>
      <c r="AK26" s="297">
        <f t="shared" si="10"/>
        <v>1</v>
      </c>
      <c r="AL26" s="297">
        <f>IFERROR(AVERAGE('DATA ENTRY'!$BJ23,'DATA ENTRY'!$BO23,'DATA ENTRY'!$BT23)%,0)</f>
        <v>0.8216</v>
      </c>
      <c r="AM26" s="289">
        <f t="shared" si="11"/>
        <v>10</v>
      </c>
      <c r="AN26" s="312">
        <f>'DATA ENTRY'!$CK23</f>
        <v>9</v>
      </c>
      <c r="AO26" s="313">
        <f>SUM('DATA ENTRY'!$BV23,'DATA ENTRY'!$CA23,'DATA ENTRY'!$CF23)</f>
        <v>9</v>
      </c>
      <c r="AP26" s="313">
        <f>SUM('DATA ENTRY'!$BW23,'DATA ENTRY'!$CB23,'DATA ENTRY'!$CG23)</f>
        <v>9</v>
      </c>
      <c r="AQ26" s="319">
        <f t="shared" si="12"/>
        <v>0</v>
      </c>
      <c r="AR26" s="313">
        <f>SUM('DATA ENTRY'!$BX23,'DATA ENTRY'!$CC23,'DATA ENTRY'!$CH23)</f>
        <v>9</v>
      </c>
      <c r="AS26" s="320">
        <f t="shared" si="13"/>
        <v>1</v>
      </c>
      <c r="AT26" s="319">
        <f>IFERROR(AVERAGE('DATA ENTRY'!$BZ23,'DATA ENTRY'!$CE23,'DATA ENTRY'!$CJ23)%,0)</f>
        <v>0.7923</v>
      </c>
      <c r="AU26" s="314">
        <f t="shared" si="1"/>
        <v>18</v>
      </c>
      <c r="AV26" s="287">
        <f t="shared" si="2"/>
        <v>0.8057833333333333</v>
      </c>
      <c r="AW26" s="223">
        <f t="shared" si="14"/>
        <v>20</v>
      </c>
      <c r="AX26" s="196">
        <f t="shared" si="15"/>
        <v>1</v>
      </c>
      <c r="AZ26" s="373"/>
      <c r="BA26" s="373"/>
    </row>
    <row r="27" spans="1:53" s="251" customFormat="1" ht="30" customHeight="1" thickTop="1" thickBot="1">
      <c r="A27" s="197" t="str">
        <f>'DATA ENTRY'!A24</f>
        <v>Red Rocks Community College</v>
      </c>
      <c r="B27" s="198" t="str">
        <f>'DATA ENTRY'!B24</f>
        <v>Basic</v>
      </c>
      <c r="C27" s="199" t="str">
        <f>'DATA ENTRY'!C24</f>
        <v>Lakewood</v>
      </c>
      <c r="D27" s="200">
        <f>'DATA ENTRY'!D24</f>
        <v>72</v>
      </c>
      <c r="E27" s="201">
        <f>'DATA ENTRY'!E24</f>
        <v>48</v>
      </c>
      <c r="F27" s="201">
        <f>'DATA ENTRY'!F24</f>
        <v>80</v>
      </c>
      <c r="G27" s="202" t="str">
        <f>'DATA ENTRY'!G24</f>
        <v>PPCT</v>
      </c>
      <c r="H27" s="203">
        <f>'DATA ENTRY'!H24</f>
        <v>700</v>
      </c>
      <c r="I27" s="204">
        <f>'DATA ENTRY'!I24</f>
        <v>18</v>
      </c>
      <c r="J27" s="205">
        <f>'DATA ENTRY'!J24</f>
        <v>30</v>
      </c>
      <c r="K27" s="206">
        <f>SUM('DATA ENTRY'!K24+'DATA ENTRY'!P24+'DATA ENTRY'!U24)</f>
        <v>50</v>
      </c>
      <c r="L27" s="207">
        <f>SUM('DATA ENTRY'!L24+'DATA ENTRY'!Q24+'DATA ENTRY'!V24)</f>
        <v>48</v>
      </c>
      <c r="M27" s="208">
        <f>SUM('DATA ENTRY'!M24+'DATA ENTRY'!R24+'DATA ENTRY'!W24)</f>
        <v>46</v>
      </c>
      <c r="N27" s="209">
        <f t="shared" si="3"/>
        <v>95.833333333333343</v>
      </c>
      <c r="O27" s="210">
        <f>AVERAGE('DATA ENTRY'!O24,'DATA ENTRY'!T24,'DATA ENTRY'!Y24)</f>
        <v>82.745000000000005</v>
      </c>
      <c r="P27" s="211">
        <f>'DATA ENTRY'!AO24</f>
        <v>19.5</v>
      </c>
      <c r="Q27" s="212">
        <f>SUM('DATA ENTRY'!Z24+'DATA ENTRY'!AE24+'DATA ENTRY'!AJ24)</f>
        <v>39</v>
      </c>
      <c r="R27" s="213">
        <f>SUM('DATA ENTRY'!AA24+'DATA ENTRY'!AF24+'DATA ENTRY'!AK24)</f>
        <v>38</v>
      </c>
      <c r="S27" s="214">
        <f t="shared" si="4"/>
        <v>2.564102564102564E-2</v>
      </c>
      <c r="T27" s="213">
        <f>SUM('DATA ENTRY'!AB24+'DATA ENTRY'!AG24+'DATA ENTRY'!AL24)</f>
        <v>38</v>
      </c>
      <c r="U27" s="214">
        <f t="shared" si="5"/>
        <v>1</v>
      </c>
      <c r="V27" s="215">
        <f>AVERAGE('DATA ENTRY'!AD24,'DATA ENTRY'!AI24,'DATA ENTRY'!AN24)%</f>
        <v>0.82340000000000002</v>
      </c>
      <c r="W27" s="216" t="e">
        <f t="shared" si="19"/>
        <v>#DIV/0!</v>
      </c>
      <c r="X27" s="191">
        <f>'DATA ENTRY'!$BE24</f>
        <v>22.5</v>
      </c>
      <c r="Y27" s="191">
        <f>SUM('DATA ENTRY'!$AP24+'DATA ENTRY'!$AU24+'DATA ENTRY'!$AZ24)</f>
        <v>45</v>
      </c>
      <c r="Z27" s="192">
        <f>SUM('DATA ENTRY'!$AQ24+'DATA ENTRY'!$AV24+'DATA ENTRY'!$BA24)</f>
        <v>40</v>
      </c>
      <c r="AA27" s="193">
        <f t="shared" si="6"/>
        <v>0.1111111111111111</v>
      </c>
      <c r="AB27" s="194">
        <f>SUM('DATA ENTRY'!$AR24+'DATA ENTRY'!$AW24+'DATA ENTRY'!$BB24)</f>
        <v>40</v>
      </c>
      <c r="AC27" s="193">
        <f t="shared" si="7"/>
        <v>1</v>
      </c>
      <c r="AD27" s="195">
        <f>IFERROR(AVERAGE('DATA ENTRY'!$AT24,'DATA ENTRY'!$AY24, 'DATA ENTRY'!$BD24)%,0)</f>
        <v>0.79694999999999994</v>
      </c>
      <c r="AE27" s="291">
        <f t="shared" si="8"/>
        <v>20</v>
      </c>
      <c r="AF27" s="294">
        <f>'DATA ENTRY'!$BU24</f>
        <v>25</v>
      </c>
      <c r="AG27" s="295">
        <f>SUM('DATA ENTRY'!$BF24+'DATA ENTRY'!$BK24+'DATA ENTRY'!$BP24)</f>
        <v>50</v>
      </c>
      <c r="AH27" s="296">
        <f>'DATA ENTRY'!$BG24+'DATA ENTRY'!$BL24+'DATA ENTRY'!$BQ24</f>
        <v>49</v>
      </c>
      <c r="AI27" s="297">
        <f t="shared" si="9"/>
        <v>0.02</v>
      </c>
      <c r="AJ27" s="298">
        <f>'DATA ENTRY'!$BH24+'DATA ENTRY'!$BM24+'DATA ENTRY'!$BR24</f>
        <v>48</v>
      </c>
      <c r="AK27" s="297">
        <f t="shared" si="10"/>
        <v>0.97959183673469385</v>
      </c>
      <c r="AL27" s="297">
        <f>IFERROR(AVERAGE('DATA ENTRY'!$BJ24,'DATA ENTRY'!$BO24,'DATA ENTRY'!$BT24)%,0)</f>
        <v>0.80964999999999998</v>
      </c>
      <c r="AM27" s="289">
        <f t="shared" si="11"/>
        <v>15</v>
      </c>
      <c r="AN27" s="312">
        <f>'DATA ENTRY'!$CK24</f>
        <v>21.5</v>
      </c>
      <c r="AO27" s="313">
        <f>SUM('DATA ENTRY'!$BV24,'DATA ENTRY'!$CA24,'DATA ENTRY'!$CF24)</f>
        <v>43</v>
      </c>
      <c r="AP27" s="313">
        <f>SUM('DATA ENTRY'!$BW24,'DATA ENTRY'!$CB24,'DATA ENTRY'!$CG24)</f>
        <v>41</v>
      </c>
      <c r="AQ27" s="319">
        <f t="shared" si="12"/>
        <v>4.6511627906976744E-2</v>
      </c>
      <c r="AR27" s="313">
        <f>SUM('DATA ENTRY'!$BX24,'DATA ENTRY'!$CC24,'DATA ENTRY'!$CH24)</f>
        <v>39</v>
      </c>
      <c r="AS27" s="320">
        <f t="shared" si="13"/>
        <v>0.95121951219512191</v>
      </c>
      <c r="AT27" s="319">
        <f>IFERROR(AVERAGE('DATA ENTRY'!$BZ24,'DATA ENTRY'!$CE24,'DATA ENTRY'!$CJ24)%,0)</f>
        <v>0.82379999999999998</v>
      </c>
      <c r="AU27" s="314">
        <f t="shared" si="1"/>
        <v>11</v>
      </c>
      <c r="AV27" s="287">
        <f t="shared" si="2"/>
        <v>0.81013333333333326</v>
      </c>
      <c r="AW27" s="223">
        <f t="shared" si="14"/>
        <v>16</v>
      </c>
      <c r="AX27" s="196">
        <f t="shared" si="15"/>
        <v>0.97693711630993862</v>
      </c>
      <c r="AZ27" s="373"/>
      <c r="BA27" s="373"/>
    </row>
    <row r="28" spans="1:53" s="251" customFormat="1" ht="30" customHeight="1" thickTop="1" thickBot="1">
      <c r="A28" s="197" t="str">
        <f>'DATA ENTRY'!A25</f>
        <v>Technical College of the Rockies Police Academy</v>
      </c>
      <c r="B28" s="198" t="str">
        <f>'DATA ENTRY'!B25</f>
        <v>Basic</v>
      </c>
      <c r="C28" s="199" t="str">
        <f>'DATA ENTRY'!C25</f>
        <v>Delta</v>
      </c>
      <c r="D28" s="200">
        <v>88</v>
      </c>
      <c r="E28" s="201">
        <v>46</v>
      </c>
      <c r="F28" s="201">
        <v>64</v>
      </c>
      <c r="G28" s="202" t="str">
        <f>'DATA ENTRY'!G25</f>
        <v>FBI</v>
      </c>
      <c r="H28" s="203">
        <f>'DATA ENTRY'!H25</f>
        <v>720</v>
      </c>
      <c r="I28" s="204">
        <f>'DATA ENTRY'!I25</f>
        <v>16</v>
      </c>
      <c r="J28" s="205">
        <f>'DATA ENTRY'!J25</f>
        <v>20</v>
      </c>
      <c r="K28" s="206">
        <f>SUM('DATA ENTRY'!K25+'DATA ENTRY'!P25+'DATA ENTRY'!U25)</f>
        <v>35</v>
      </c>
      <c r="L28" s="207">
        <f>SUM('DATA ENTRY'!L25+'DATA ENTRY'!Q25+'DATA ENTRY'!V25)</f>
        <v>27</v>
      </c>
      <c r="M28" s="208">
        <f>SUM('DATA ENTRY'!M25+'DATA ENTRY'!R25+'DATA ENTRY'!W25)</f>
        <v>22</v>
      </c>
      <c r="N28" s="209">
        <f t="shared" si="3"/>
        <v>81.481481481481481</v>
      </c>
      <c r="O28" s="210">
        <f>AVERAGE('DATA ENTRY'!O25,'DATA ENTRY'!T25,'DATA ENTRY'!Y25)</f>
        <v>74.67</v>
      </c>
      <c r="P28" s="211">
        <f>'DATA ENTRY'!AO25</f>
        <v>10</v>
      </c>
      <c r="Q28" s="212">
        <f>SUM('DATA ENTRY'!Z25+'DATA ENTRY'!AE25+'DATA ENTRY'!AJ25)</f>
        <v>10</v>
      </c>
      <c r="R28" s="213">
        <f>SUM('DATA ENTRY'!AA25+'DATA ENTRY'!AF25+'DATA ENTRY'!AK25)</f>
        <v>9</v>
      </c>
      <c r="S28" s="214">
        <f t="shared" si="4"/>
        <v>0.1</v>
      </c>
      <c r="T28" s="213">
        <f>SUM('DATA ENTRY'!AB25+'DATA ENTRY'!AG25+'DATA ENTRY'!AL25)</f>
        <v>9</v>
      </c>
      <c r="U28" s="214">
        <f t="shared" si="5"/>
        <v>1</v>
      </c>
      <c r="V28" s="215">
        <f>AVERAGE('DATA ENTRY'!AD25,'DATA ENTRY'!AI25,'DATA ENTRY'!AN25)%</f>
        <v>0.79489999999999994</v>
      </c>
      <c r="W28" s="216" t="e">
        <f t="shared" si="19"/>
        <v>#DIV/0!</v>
      </c>
      <c r="X28" s="191">
        <f>'DATA ENTRY'!$BE25</f>
        <v>14.5</v>
      </c>
      <c r="Y28" s="191">
        <f>SUM('DATA ENTRY'!$AP25+'DATA ENTRY'!$AU25+'DATA ENTRY'!$AZ25)</f>
        <v>29</v>
      </c>
      <c r="Z28" s="192">
        <f>SUM('DATA ENTRY'!$AQ25+'DATA ENTRY'!$AV25+'DATA ENTRY'!$BA25)</f>
        <v>24</v>
      </c>
      <c r="AA28" s="193">
        <f t="shared" si="6"/>
        <v>0.17241379310344829</v>
      </c>
      <c r="AB28" s="194">
        <f>SUM('DATA ENTRY'!$AR25+'DATA ENTRY'!$AW25+'DATA ENTRY'!$BB25)</f>
        <v>24</v>
      </c>
      <c r="AC28" s="193">
        <f t="shared" si="7"/>
        <v>1</v>
      </c>
      <c r="AD28" s="195">
        <f>IFERROR(AVERAGE('DATA ENTRY'!$AT25,'DATA ENTRY'!$AY25, 'DATA ENTRY'!$BD25)%,0)</f>
        <v>0.80675000000000008</v>
      </c>
      <c r="AE28" s="291">
        <f t="shared" si="8"/>
        <v>16</v>
      </c>
      <c r="AF28" s="294">
        <f>'DATA ENTRY'!$BU25</f>
        <v>12.5</v>
      </c>
      <c r="AG28" s="295">
        <f>SUM('DATA ENTRY'!$BF25+'DATA ENTRY'!$BK25+'DATA ENTRY'!$BP25)</f>
        <v>25</v>
      </c>
      <c r="AH28" s="296">
        <f>'DATA ENTRY'!$BG25+'DATA ENTRY'!$BL25+'DATA ENTRY'!$BQ25</f>
        <v>20</v>
      </c>
      <c r="AI28" s="297">
        <f t="shared" si="9"/>
        <v>0.2</v>
      </c>
      <c r="AJ28" s="298">
        <f>'DATA ENTRY'!$BH25+'DATA ENTRY'!$BM25+'DATA ENTRY'!$BR25</f>
        <v>19</v>
      </c>
      <c r="AK28" s="297">
        <f t="shared" si="10"/>
        <v>0.95</v>
      </c>
      <c r="AL28" s="297">
        <f>IFERROR(AVERAGE('DATA ENTRY'!$BJ25,'DATA ENTRY'!$BO25,'DATA ENTRY'!$BT25)%,0)</f>
        <v>0.79795000000000005</v>
      </c>
      <c r="AM28" s="289">
        <f t="shared" si="11"/>
        <v>19</v>
      </c>
      <c r="AN28" s="312">
        <f>'DATA ENTRY'!$CK25</f>
        <v>13.5</v>
      </c>
      <c r="AO28" s="313">
        <f>SUM('DATA ENTRY'!$BV25,'DATA ENTRY'!$CA25,'DATA ENTRY'!$CF25)</f>
        <v>27</v>
      </c>
      <c r="AP28" s="313">
        <f>SUM('DATA ENTRY'!$BW25,'DATA ENTRY'!$CB25,'DATA ENTRY'!$CG25)</f>
        <v>23</v>
      </c>
      <c r="AQ28" s="319">
        <f t="shared" si="12"/>
        <v>0.14814814814814814</v>
      </c>
      <c r="AR28" s="313">
        <f>SUM('DATA ENTRY'!$BX25,'DATA ENTRY'!$CC25,'DATA ENTRY'!$CH25)</f>
        <v>23</v>
      </c>
      <c r="AS28" s="320">
        <f t="shared" si="13"/>
        <v>1</v>
      </c>
      <c r="AT28" s="319">
        <f>IFERROR(AVERAGE('DATA ENTRY'!$BZ25,'DATA ENTRY'!$CE25,'DATA ENTRY'!$CJ25)%,0)</f>
        <v>0.83200000000000007</v>
      </c>
      <c r="AU28" s="314">
        <f t="shared" si="1"/>
        <v>9</v>
      </c>
      <c r="AV28" s="287">
        <f t="shared" si="2"/>
        <v>0.81223333333333336</v>
      </c>
      <c r="AW28" s="223">
        <f t="shared" si="14"/>
        <v>15</v>
      </c>
      <c r="AX28" s="196">
        <f t="shared" si="15"/>
        <v>0.98333333333333339</v>
      </c>
      <c r="AZ28" s="373"/>
      <c r="BA28" s="373"/>
    </row>
    <row r="29" spans="1:53" s="251" customFormat="1" ht="30" customHeight="1" thickTop="1" thickBot="1">
      <c r="A29" s="197" t="str">
        <f>'DATA ENTRY'!A26</f>
        <v>Trinidad State College Academy - Alamosa</v>
      </c>
      <c r="B29" s="198" t="str">
        <f>'DATA ENTRY'!B26</f>
        <v>Basic</v>
      </c>
      <c r="C29" s="199" t="str">
        <f>'DATA ENTRY'!C26</f>
        <v>Alamosa</v>
      </c>
      <c r="D29" s="200">
        <f>'DATA ENTRY'!D26</f>
        <v>80</v>
      </c>
      <c r="E29" s="201">
        <f>'DATA ENTRY'!E26</f>
        <v>48</v>
      </c>
      <c r="F29" s="201">
        <f>'DATA ENTRY'!F26</f>
        <v>72</v>
      </c>
      <c r="G29" s="202" t="str">
        <f>'DATA ENTRY'!G26</f>
        <v>PPCT</v>
      </c>
      <c r="H29" s="203">
        <f>'DATA ENTRY'!H26</f>
        <v>652</v>
      </c>
      <c r="I29" s="204">
        <f>'DATA ENTRY'!I26</f>
        <v>40</v>
      </c>
      <c r="J29" s="205">
        <f>'DATA ENTRY'!J26</f>
        <v>20</v>
      </c>
      <c r="K29" s="206">
        <f>SUM('DATA ENTRY'!K26+'DATA ENTRY'!P26+'DATA ENTRY'!U26)</f>
        <v>15</v>
      </c>
      <c r="L29" s="207">
        <f>SUM('DATA ENTRY'!L26+'DATA ENTRY'!Q26+'DATA ENTRY'!V26)</f>
        <v>12</v>
      </c>
      <c r="M29" s="208">
        <f>SUM('DATA ENTRY'!M26+'DATA ENTRY'!R26+'DATA ENTRY'!W26)</f>
        <v>12</v>
      </c>
      <c r="N29" s="209">
        <f t="shared" si="3"/>
        <v>100</v>
      </c>
      <c r="O29" s="210">
        <f>AVERAGE('DATA ENTRY'!O26,'DATA ENTRY'!T26,'DATA ENTRY'!Y26)</f>
        <v>76.92</v>
      </c>
      <c r="P29" s="211">
        <f>'DATA ENTRY'!AO26</f>
        <v>19</v>
      </c>
      <c r="Q29" s="212">
        <f>SUM('DATA ENTRY'!Z26+'DATA ENTRY'!AE26+'DATA ENTRY'!AJ26)</f>
        <v>19</v>
      </c>
      <c r="R29" s="213">
        <f>SUM('DATA ENTRY'!AA26+'DATA ENTRY'!AF26+'DATA ENTRY'!AK26)</f>
        <v>15</v>
      </c>
      <c r="S29" s="214">
        <f t="shared" si="4"/>
        <v>0.21052631578947367</v>
      </c>
      <c r="T29" s="213">
        <f>SUM('DATA ENTRY'!AB26+'DATA ENTRY'!AG26+'DATA ENTRY'!AL26)</f>
        <v>11</v>
      </c>
      <c r="U29" s="214">
        <f t="shared" si="5"/>
        <v>0.73333333333333328</v>
      </c>
      <c r="V29" s="215">
        <f>AVERAGE('DATA ENTRY'!AD26,'DATA ENTRY'!AI26,'DATA ENTRY'!AN26)%</f>
        <v>0.74</v>
      </c>
      <c r="W29" s="216" t="e">
        <f t="shared" si="19"/>
        <v>#DIV/0!</v>
      </c>
      <c r="X29" s="191">
        <f>'DATA ENTRY'!$BE26</f>
        <v>20</v>
      </c>
      <c r="Y29" s="191">
        <f>SUM('DATA ENTRY'!$AP26+'DATA ENTRY'!$AU26+'DATA ENTRY'!$AZ26)</f>
        <v>20</v>
      </c>
      <c r="Z29" s="192">
        <f>SUM('DATA ENTRY'!$AQ26+'DATA ENTRY'!$AV26+'DATA ENTRY'!$BA26)</f>
        <v>16</v>
      </c>
      <c r="AA29" s="193">
        <f t="shared" si="6"/>
        <v>0.2</v>
      </c>
      <c r="AB29" s="194">
        <f>SUM('DATA ENTRY'!$AR26+'DATA ENTRY'!$AW26+'DATA ENTRY'!$BB26)</f>
        <v>13</v>
      </c>
      <c r="AC29" s="193">
        <f t="shared" si="7"/>
        <v>0.8125</v>
      </c>
      <c r="AD29" s="195">
        <f>IFERROR(AVERAGE('DATA ENTRY'!$AT26,'DATA ENTRY'!$AY26, 'DATA ENTRY'!$BD26)%,0)</f>
        <v>0.75</v>
      </c>
      <c r="AE29" s="291">
        <f t="shared" si="8"/>
        <v>23</v>
      </c>
      <c r="AF29" s="294">
        <f>'DATA ENTRY'!$BU26</f>
        <v>17</v>
      </c>
      <c r="AG29" s="295">
        <f>SUM('DATA ENTRY'!$BF26+'DATA ENTRY'!$BK26+'DATA ENTRY'!$BP26)</f>
        <v>17</v>
      </c>
      <c r="AH29" s="296">
        <f>'DATA ENTRY'!$BG26+'DATA ENTRY'!$BL26+'DATA ENTRY'!$BQ26</f>
        <v>15</v>
      </c>
      <c r="AI29" s="297">
        <f t="shared" si="9"/>
        <v>0.11764705882352941</v>
      </c>
      <c r="AJ29" s="298">
        <f>'DATA ENTRY'!$BH26+'DATA ENTRY'!$BM26+'DATA ENTRY'!$BR26</f>
        <v>11</v>
      </c>
      <c r="AK29" s="297">
        <f t="shared" si="10"/>
        <v>0.73333333333333328</v>
      </c>
      <c r="AL29" s="297">
        <f>IFERROR(AVERAGE('DATA ENTRY'!$BJ26,'DATA ENTRY'!$BO26,'DATA ENTRY'!$BT26)%,0)</f>
        <v>0.73230000000000006</v>
      </c>
      <c r="AM29" s="289">
        <f t="shared" si="11"/>
        <v>22</v>
      </c>
      <c r="AN29" s="312">
        <f>'DATA ENTRY'!$CK26</f>
        <v>17</v>
      </c>
      <c r="AO29" s="313">
        <f>SUM('DATA ENTRY'!$BV26,'DATA ENTRY'!$CA26,'DATA ENTRY'!$CF26)</f>
        <v>17</v>
      </c>
      <c r="AP29" s="313">
        <f>SUM('DATA ENTRY'!$BW26,'DATA ENTRY'!$CB26,'DATA ENTRY'!$CG26)</f>
        <v>13</v>
      </c>
      <c r="AQ29" s="319">
        <f t="shared" si="12"/>
        <v>0.23529411764705882</v>
      </c>
      <c r="AR29" s="313">
        <f>SUM('DATA ENTRY'!$BX26,'DATA ENTRY'!$CC26,'DATA ENTRY'!$CH26)</f>
        <v>9</v>
      </c>
      <c r="AS29" s="320">
        <f t="shared" si="13"/>
        <v>0.69230769230769229</v>
      </c>
      <c r="AT29" s="319">
        <f>IFERROR(AVERAGE('DATA ENTRY'!$BZ26,'DATA ENTRY'!$CE26,'DATA ENTRY'!$CJ26)%,0)</f>
        <v>0.74670000000000003</v>
      </c>
      <c r="AU29" s="314">
        <f t="shared" si="1"/>
        <v>23</v>
      </c>
      <c r="AV29" s="287">
        <f t="shared" si="2"/>
        <v>0.74299999999999999</v>
      </c>
      <c r="AW29" s="223">
        <f t="shared" si="14"/>
        <v>25</v>
      </c>
      <c r="AX29" s="196">
        <f t="shared" si="15"/>
        <v>0.74604700854700867</v>
      </c>
      <c r="AZ29" s="373"/>
      <c r="BA29" s="373"/>
    </row>
    <row r="30" spans="1:53" s="251" customFormat="1" ht="30" customHeight="1" thickTop="1" thickBot="1">
      <c r="A30" s="197" t="str">
        <f>'DATA ENTRY'!A27</f>
        <v>Weld County Sheriff's Office Academy</v>
      </c>
      <c r="B30" s="198" t="str">
        <f>'DATA ENTRY'!B27</f>
        <v>Basic</v>
      </c>
      <c r="C30" s="199" t="str">
        <f>'DATA ENTRY'!C27</f>
        <v>Greeley</v>
      </c>
      <c r="D30" s="200">
        <f>'DATA ENTRY'!D27</f>
        <v>72</v>
      </c>
      <c r="E30" s="201">
        <f>'DATA ENTRY'!E27</f>
        <v>44</v>
      </c>
      <c r="F30" s="201">
        <f>'DATA ENTRY'!F27</f>
        <v>62</v>
      </c>
      <c r="G30" s="202" t="str">
        <f>'DATA ENTRY'!G27</f>
        <v>FBI</v>
      </c>
      <c r="H30" s="203">
        <f>'DATA ENTRY'!H27</f>
        <v>590</v>
      </c>
      <c r="I30" s="204">
        <v>15</v>
      </c>
      <c r="J30" s="205">
        <f>'DATA ENTRY'!J27</f>
        <v>40</v>
      </c>
      <c r="K30" s="206"/>
      <c r="L30" s="207"/>
      <c r="M30" s="208"/>
      <c r="N30" s="209"/>
      <c r="O30" s="210"/>
      <c r="P30" s="211">
        <f>'DATA ENTRY'!AO27</f>
        <v>15.5</v>
      </c>
      <c r="Q30" s="212">
        <f>SUM('DATA ENTRY'!Z27+'DATA ENTRY'!AE27+'DATA ENTRY'!AJ27)</f>
        <v>31</v>
      </c>
      <c r="R30" s="213">
        <f>SUM('DATA ENTRY'!AA27+'DATA ENTRY'!AF27+'DATA ENTRY'!AK27)</f>
        <v>29</v>
      </c>
      <c r="S30" s="214">
        <f t="shared" si="4"/>
        <v>6.4516129032258063E-2</v>
      </c>
      <c r="T30" s="213">
        <f>SUM('DATA ENTRY'!AB27+'DATA ENTRY'!AG27+'DATA ENTRY'!AL27)</f>
        <v>29</v>
      </c>
      <c r="U30" s="214">
        <f t="shared" si="5"/>
        <v>1</v>
      </c>
      <c r="V30" s="215">
        <f>AVERAGE('DATA ENTRY'!AD27,'DATA ENTRY'!AI27,'DATA ENTRY'!AN27)%</f>
        <v>0.83605000000000007</v>
      </c>
      <c r="W30" s="216" t="e">
        <f t="shared" si="19"/>
        <v>#DIV/0!</v>
      </c>
      <c r="X30" s="191">
        <f>'DATA ENTRY'!$BE27</f>
        <v>0</v>
      </c>
      <c r="Y30" s="191">
        <f>SUM('DATA ENTRY'!$AP27+'DATA ENTRY'!$AU27+'DATA ENTRY'!$AZ27)</f>
        <v>0</v>
      </c>
      <c r="Z30" s="192">
        <f>SUM('DATA ENTRY'!$AQ27+'DATA ENTRY'!$AV27+'DATA ENTRY'!$BA27)</f>
        <v>0</v>
      </c>
      <c r="AA30" s="193">
        <f t="shared" si="6"/>
        <v>0</v>
      </c>
      <c r="AB30" s="194">
        <f>SUM('DATA ENTRY'!$AR27+'DATA ENTRY'!$AW27+'DATA ENTRY'!$BB27)</f>
        <v>0</v>
      </c>
      <c r="AC30" s="193">
        <f t="shared" si="7"/>
        <v>0</v>
      </c>
      <c r="AD30" s="195">
        <f>IFERROR(AVERAGE('DATA ENTRY'!$AT27,'DATA ENTRY'!$AY27, 'DATA ENTRY'!$BD27)%,0)</f>
        <v>0</v>
      </c>
      <c r="AE30" s="291">
        <f t="shared" si="8"/>
        <v>24</v>
      </c>
      <c r="AF30" s="294">
        <f>'DATA ENTRY'!$BU27</f>
        <v>0</v>
      </c>
      <c r="AG30" s="295">
        <f>SUM('DATA ENTRY'!$BF27+'DATA ENTRY'!$BK27+'DATA ENTRY'!$BP27)</f>
        <v>0</v>
      </c>
      <c r="AH30" s="296">
        <f>'DATA ENTRY'!$BG27+'DATA ENTRY'!$BL27+'DATA ENTRY'!$BQ27</f>
        <v>0</v>
      </c>
      <c r="AI30" s="297">
        <f t="shared" si="9"/>
        <v>0</v>
      </c>
      <c r="AJ30" s="298">
        <f>'DATA ENTRY'!$BH27+'DATA ENTRY'!$BM27+'DATA ENTRY'!$BR27</f>
        <v>0</v>
      </c>
      <c r="AK30" s="297">
        <f t="shared" si="10"/>
        <v>0</v>
      </c>
      <c r="AL30" s="297">
        <f>IFERROR(AVERAGE('DATA ENTRY'!$BJ27,'DATA ENTRY'!$BO27,'DATA ENTRY'!$BT27)%,0)</f>
        <v>0</v>
      </c>
      <c r="AM30" s="289">
        <f t="shared" si="11"/>
        <v>23</v>
      </c>
      <c r="AN30" s="312">
        <f>'DATA ENTRY'!$CK27</f>
        <v>10</v>
      </c>
      <c r="AO30" s="313">
        <f>SUM('DATA ENTRY'!$BV27,'DATA ENTRY'!$CA27,'DATA ENTRY'!$CF27)</f>
        <v>20</v>
      </c>
      <c r="AP30" s="313">
        <f>SUM('DATA ENTRY'!$BW27,'DATA ENTRY'!$CB27,'DATA ENTRY'!$CG27)</f>
        <v>20</v>
      </c>
      <c r="AQ30" s="319">
        <f t="shared" si="12"/>
        <v>0</v>
      </c>
      <c r="AR30" s="313">
        <f>SUM('DATA ENTRY'!$BX27,'DATA ENTRY'!$CC27,'DATA ENTRY'!$CH27)</f>
        <v>18</v>
      </c>
      <c r="AS30" s="320">
        <f t="shared" si="13"/>
        <v>0.9</v>
      </c>
      <c r="AT30" s="319">
        <f>IFERROR(AVERAGE('DATA ENTRY'!$BZ27,'DATA ENTRY'!$CE27,'DATA ENTRY'!$CJ27)%,0)</f>
        <v>0.81689999999999996</v>
      </c>
      <c r="AU30" s="314">
        <f t="shared" si="1"/>
        <v>14</v>
      </c>
      <c r="AV30" s="287">
        <f t="shared" si="2"/>
        <v>0.81689999999999996</v>
      </c>
      <c r="AW30" s="223">
        <f t="shared" si="14"/>
        <v>13</v>
      </c>
      <c r="AX30" s="196">
        <f t="shared" si="15"/>
        <v>0.9</v>
      </c>
      <c r="AZ30" s="373"/>
      <c r="BA30" s="373"/>
    </row>
    <row r="31" spans="1:53" s="251" customFormat="1" ht="30" customHeight="1" thickTop="1" thickBot="1">
      <c r="A31" s="226" t="str">
        <f>'DATA ENTRY'!A28</f>
        <v>Western Colorado Peace Officer Academy</v>
      </c>
      <c r="B31" s="227" t="str">
        <f>'DATA ENTRY'!B28</f>
        <v>Basic</v>
      </c>
      <c r="C31" s="199" t="str">
        <f>'DATA ENTRY'!C28</f>
        <v>Grand Junction</v>
      </c>
      <c r="D31" s="200">
        <f>'DATA ENTRY'!D28</f>
        <v>88</v>
      </c>
      <c r="E31" s="201">
        <f>'DATA ENTRY'!E28</f>
        <v>52</v>
      </c>
      <c r="F31" s="201">
        <f>'DATA ENTRY'!F28</f>
        <v>82</v>
      </c>
      <c r="G31" s="202" t="str">
        <f>'DATA ENTRY'!G28</f>
        <v>FBI</v>
      </c>
      <c r="H31" s="228">
        <f>'DATA ENTRY'!H28</f>
        <v>622</v>
      </c>
      <c r="I31" s="229">
        <f>'DATA ENTRY'!I28</f>
        <v>16</v>
      </c>
      <c r="J31" s="230">
        <f>'DATA ENTRY'!J28</f>
        <v>24</v>
      </c>
      <c r="K31" s="206">
        <f>SUM('DATA ENTRY'!K28+'DATA ENTRY'!P28+'DATA ENTRY'!U28)</f>
        <v>21</v>
      </c>
      <c r="L31" s="207">
        <f>SUM('DATA ENTRY'!L28+'DATA ENTRY'!Q28+'DATA ENTRY'!V28)</f>
        <v>18</v>
      </c>
      <c r="M31" s="208">
        <f>SUM('DATA ENTRY'!M28+'DATA ENTRY'!R28+'DATA ENTRY'!W28)</f>
        <v>18</v>
      </c>
      <c r="N31" s="209">
        <f t="shared" si="3"/>
        <v>100</v>
      </c>
      <c r="O31" s="210">
        <f>AVERAGE('DATA ENTRY'!O28,'DATA ENTRY'!T28,'DATA ENTRY'!Y28)</f>
        <v>84.87</v>
      </c>
      <c r="P31" s="211">
        <f>'DATA ENTRY'!AO28</f>
        <v>21</v>
      </c>
      <c r="Q31" s="212">
        <f>SUM('DATA ENTRY'!Z28+'DATA ENTRY'!AE28+'DATA ENTRY'!AJ28)</f>
        <v>42</v>
      </c>
      <c r="R31" s="213">
        <f>SUM('DATA ENTRY'!AA28+'DATA ENTRY'!AF28+'DATA ENTRY'!AK28)</f>
        <v>41</v>
      </c>
      <c r="S31" s="214">
        <f t="shared" si="4"/>
        <v>2.3809523809523808E-2</v>
      </c>
      <c r="T31" s="213">
        <f>SUM('DATA ENTRY'!AB28+'DATA ENTRY'!AG28+'DATA ENTRY'!AL28)</f>
        <v>39</v>
      </c>
      <c r="U31" s="214">
        <f t="shared" si="5"/>
        <v>0.95121951219512191</v>
      </c>
      <c r="V31" s="215">
        <f>AVERAGE('DATA ENTRY'!AD28,'DATA ENTRY'!AI28,'DATA ENTRY'!AN28)%</f>
        <v>0.85754999999999992</v>
      </c>
      <c r="W31" s="216" t="e">
        <f t="shared" si="19"/>
        <v>#DIV/0!</v>
      </c>
      <c r="X31" s="191">
        <f>'DATA ENTRY'!$BE28</f>
        <v>20.5</v>
      </c>
      <c r="Y31" s="191">
        <f>SUM('DATA ENTRY'!$AP28+'DATA ENTRY'!$AU28+'DATA ENTRY'!$AZ28)</f>
        <v>41</v>
      </c>
      <c r="Z31" s="192">
        <f>SUM('DATA ENTRY'!$AQ28+'DATA ENTRY'!$AV28+'DATA ENTRY'!$BA28)</f>
        <v>36</v>
      </c>
      <c r="AA31" s="193">
        <f t="shared" si="6"/>
        <v>0.12195121951219512</v>
      </c>
      <c r="AB31" s="194">
        <f>SUM('DATA ENTRY'!$AR28+'DATA ENTRY'!$AW28+'DATA ENTRY'!$BB28)</f>
        <v>36</v>
      </c>
      <c r="AC31" s="193">
        <f t="shared" si="7"/>
        <v>1</v>
      </c>
      <c r="AD31" s="195">
        <f>IFERROR(AVERAGE('DATA ENTRY'!$AT28,'DATA ENTRY'!$AY28, 'DATA ENTRY'!$BD28)%,0)</f>
        <v>0.84065000000000001</v>
      </c>
      <c r="AE31" s="292">
        <f>RANK(AD31, $AD$7:$AD$31)</f>
        <v>6</v>
      </c>
      <c r="AF31" s="294">
        <f>'DATA ENTRY'!$BU28</f>
        <v>25</v>
      </c>
      <c r="AG31" s="295">
        <f>SUM('DATA ENTRY'!$BF28+'DATA ENTRY'!$BK28+'DATA ENTRY'!$BP28)</f>
        <v>50</v>
      </c>
      <c r="AH31" s="296">
        <f>'DATA ENTRY'!$BG28+'DATA ENTRY'!$BL28+'DATA ENTRY'!$BQ28</f>
        <v>46</v>
      </c>
      <c r="AI31" s="297">
        <f t="shared" si="9"/>
        <v>0.08</v>
      </c>
      <c r="AJ31" s="298">
        <f>'DATA ENTRY'!$BH28+'DATA ENTRY'!$BM28+'DATA ENTRY'!$BR28</f>
        <v>45</v>
      </c>
      <c r="AK31" s="297">
        <f t="shared" si="10"/>
        <v>0.97826086956521741</v>
      </c>
      <c r="AL31" s="297">
        <f>IFERROR(AVERAGE('DATA ENTRY'!$BJ28,'DATA ENTRY'!$BO28,'DATA ENTRY'!$BT28)%,0)</f>
        <v>0.83189999999999997</v>
      </c>
      <c r="AM31" s="289">
        <f t="shared" si="11"/>
        <v>6</v>
      </c>
      <c r="AN31" s="315">
        <f>'DATA ENTRY'!$CK28</f>
        <v>17</v>
      </c>
      <c r="AO31" s="316">
        <f>SUM('DATA ENTRY'!$BV28,'DATA ENTRY'!$CA28,'DATA ENTRY'!$CF28)</f>
        <v>34</v>
      </c>
      <c r="AP31" s="316">
        <f>SUM('DATA ENTRY'!$BW28,'DATA ENTRY'!$CB28,'DATA ENTRY'!$CG28)</f>
        <v>33</v>
      </c>
      <c r="AQ31" s="319">
        <f t="shared" si="12"/>
        <v>2.9411764705882353E-2</v>
      </c>
      <c r="AR31" s="316">
        <f>SUM('DATA ENTRY'!$BX28,'DATA ENTRY'!$CC28,'DATA ENTRY'!$CH28)</f>
        <v>33</v>
      </c>
      <c r="AS31" s="320">
        <f t="shared" si="13"/>
        <v>1</v>
      </c>
      <c r="AT31" s="319">
        <f>IFERROR(AVERAGE('DATA ENTRY'!$BZ28,'DATA ENTRY'!$CE28,'DATA ENTRY'!$CJ28)%,0)</f>
        <v>0.84089999999999998</v>
      </c>
      <c r="AU31" s="317">
        <f t="shared" si="1"/>
        <v>6</v>
      </c>
      <c r="AV31" s="287">
        <f t="shared" si="2"/>
        <v>0.83781666666666654</v>
      </c>
      <c r="AW31" s="223">
        <f t="shared" si="14"/>
        <v>6</v>
      </c>
      <c r="AX31" s="196">
        <f t="shared" si="15"/>
        <v>0.99275362318840576</v>
      </c>
      <c r="AZ31" s="373"/>
      <c r="BA31" s="373"/>
    </row>
    <row r="32" spans="1:53" s="251" customFormat="1" ht="30" customHeight="1" thickTop="1" thickBot="1">
      <c r="A32" s="366" t="s">
        <v>86</v>
      </c>
      <c r="B32" s="367"/>
      <c r="C32" s="368"/>
      <c r="D32" s="232">
        <f>SUM(D6:D31)</f>
        <v>2136</v>
      </c>
      <c r="E32" s="233">
        <f>SUM(E6:E31)</f>
        <v>1310</v>
      </c>
      <c r="F32" s="234">
        <f>SUM(F6:F31)</f>
        <v>1973</v>
      </c>
      <c r="G32" s="235"/>
      <c r="H32" s="236">
        <f>SUM(H6:H31)</f>
        <v>18969</v>
      </c>
      <c r="I32" s="237">
        <f>SUM(I6:I31)</f>
        <v>495</v>
      </c>
      <c r="J32" s="238">
        <f t="shared" ref="J32:P32" si="20">AVERAGE(J7:J31)</f>
        <v>35.479999999999997</v>
      </c>
      <c r="K32" s="239">
        <f t="shared" si="20"/>
        <v>41.782608695652172</v>
      </c>
      <c r="L32" s="239">
        <f t="shared" si="20"/>
        <v>37.608695652173914</v>
      </c>
      <c r="M32" s="239">
        <f t="shared" si="20"/>
        <v>36.260869565217391</v>
      </c>
      <c r="N32" s="239">
        <f t="shared" si="20"/>
        <v>96.601184887926237</v>
      </c>
      <c r="O32" s="239">
        <f t="shared" si="20"/>
        <v>81.916231884057964</v>
      </c>
      <c r="P32" s="239">
        <f t="shared" si="20"/>
        <v>23.0625</v>
      </c>
      <c r="Q32" s="240">
        <f>SUM(Q7:Q31)</f>
        <v>1066</v>
      </c>
      <c r="R32" s="241">
        <f>SUM(R7:R31)</f>
        <v>941</v>
      </c>
      <c r="S32" s="242" t="e">
        <f>AVERAGE(S7:S31)</f>
        <v>#DIV/0!</v>
      </c>
      <c r="T32" s="241">
        <f>SUM(T7:T31)</f>
        <v>914</v>
      </c>
      <c r="U32" s="242">
        <f>IFERROR(T32/R32,0)</f>
        <v>0.97130712008501596</v>
      </c>
      <c r="V32" s="243" t="e">
        <f>AVERAGE(V7:V31)</f>
        <v>#DIV/0!</v>
      </c>
      <c r="W32" s="244"/>
      <c r="X32" s="245">
        <f>AVERAGE(X7:X31)</f>
        <v>24.533333333333335</v>
      </c>
      <c r="Y32" s="246">
        <f>SUM(Y7:Y31)</f>
        <v>1187</v>
      </c>
      <c r="Z32" s="247">
        <f>SUM(Z7:Z31)</f>
        <v>1063</v>
      </c>
      <c r="AA32" s="248">
        <f>AVERAGE(AA7:AA31)</f>
        <v>9.9313099958350526E-2</v>
      </c>
      <c r="AB32" s="247">
        <f>SUM(AB7:AB31)</f>
        <v>1044</v>
      </c>
      <c r="AC32" s="248">
        <f>IFERROR(AB32/Z32,0)</f>
        <v>0.98212605832549393</v>
      </c>
      <c r="AD32" s="249">
        <f>AVERAGE(AD7:AD31)</f>
        <v>0.75430800000000009</v>
      </c>
      <c r="AE32" s="293"/>
      <c r="AF32" s="300">
        <f>AVERAGE(AF7:AF31)</f>
        <v>23.113333333333333</v>
      </c>
      <c r="AG32" s="301">
        <f>SUM(AG7:AG31)</f>
        <v>1093</v>
      </c>
      <c r="AH32" s="302">
        <f t="shared" ref="AH32:AJ32" si="21">SUM(AH7:AH31)</f>
        <v>979</v>
      </c>
      <c r="AI32" s="303">
        <f>AVERAGE($AI$7:$AI$31)</f>
        <v>0.10474724285776701</v>
      </c>
      <c r="AJ32" s="302">
        <f t="shared" si="21"/>
        <v>959</v>
      </c>
      <c r="AK32" s="303">
        <f>IFERROR(AJ32/AH32,0)</f>
        <v>0.97957099080694587</v>
      </c>
      <c r="AL32" s="304">
        <f>IFERROR(AVERAGE($AL$7:$AL$31),0)</f>
        <v>0.71760533333333332</v>
      </c>
      <c r="AM32" s="305"/>
      <c r="AN32" s="316">
        <f>AVERAGE($AN$7:$AN$31)</f>
        <v>21.493333333333329</v>
      </c>
      <c r="AO32" s="316">
        <f>SUM($AO$7:$AO$31)</f>
        <v>954</v>
      </c>
      <c r="AP32" s="316">
        <f>SUM($AP$7:$AP$31)</f>
        <v>885</v>
      </c>
      <c r="AQ32" s="319">
        <f>IFERROR(AVERAGE($AQ$7:$AQ$31),0)</f>
        <v>7.3816218513208937E-2</v>
      </c>
      <c r="AR32" s="316">
        <f>SUM($AR$7:$AR$31)</f>
        <v>856</v>
      </c>
      <c r="AS32" s="320">
        <f t="shared" si="13"/>
        <v>0.96723163841807913</v>
      </c>
      <c r="AT32" s="319">
        <f>IFERROR(AVERAGE($AT$7:$AT$31),0)</f>
        <v>0.78124400000000005</v>
      </c>
      <c r="AU32" s="318"/>
      <c r="AV32" s="288">
        <f>AVERAGE($AV$7:$AV$31)</f>
        <v>0.81757244444444421</v>
      </c>
      <c r="AW32" s="252"/>
      <c r="AX32" s="250">
        <f>AVERAGE(AX7:AX31)</f>
        <v>0.96212467624386322</v>
      </c>
    </row>
    <row r="33" spans="13:36" ht="15.75" thickTop="1">
      <c r="M33" s="164"/>
      <c r="AJ33" s="164"/>
    </row>
    <row r="34" spans="13:36">
      <c r="M34" s="164"/>
      <c r="AJ34" s="164"/>
    </row>
    <row r="35" spans="13:36">
      <c r="M35" s="164"/>
      <c r="AJ35" s="164"/>
    </row>
  </sheetData>
  <mergeCells count="4">
    <mergeCell ref="X5:AE5"/>
    <mergeCell ref="AF5:AM5"/>
    <mergeCell ref="AN5:AU5"/>
    <mergeCell ref="A32:C32"/>
  </mergeCells>
  <printOptions horizontalCentered="1"/>
  <pageMargins left="0.25" right="0.25" top="0.75" bottom="0.75" header="0.3" footer="0.3"/>
  <pageSetup paperSize="5" scale="3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K32"/>
  <sheetViews>
    <sheetView showZeros="0" zoomScale="90" zoomScaleNormal="90" workbookViewId="0">
      <pane xSplit="3" ySplit="3" topLeftCell="BS25" activePane="bottomRight" state="frozen"/>
      <selection pane="topRight" activeCell="D1" sqref="D1"/>
      <selection pane="bottomLeft" activeCell="A4" sqref="A4"/>
      <selection pane="bottomRight" activeCell="C1" sqref="C1"/>
    </sheetView>
  </sheetViews>
  <sheetFormatPr defaultColWidth="9.140625" defaultRowHeight="47.25" customHeight="1"/>
  <cols>
    <col min="1" max="1" width="58.5703125" style="1" customWidth="1"/>
    <col min="2" max="2" width="15.7109375" style="1" customWidth="1"/>
    <col min="3" max="3" width="12.28515625" style="1" customWidth="1"/>
    <col min="4" max="6" width="10.7109375" style="1" customWidth="1"/>
    <col min="7" max="7" width="18.85546875" style="1" customWidth="1"/>
    <col min="8" max="8" width="10.140625" style="1" customWidth="1"/>
    <col min="9" max="9" width="12" style="1" customWidth="1"/>
    <col min="10" max="10" width="10.85546875" style="2" customWidth="1"/>
    <col min="11" max="11" width="7.28515625" style="3" hidden="1" customWidth="1"/>
    <col min="12" max="12" width="6.7109375" style="3" hidden="1" customWidth="1"/>
    <col min="13" max="13" width="6.7109375" style="1" hidden="1" customWidth="1"/>
    <col min="14" max="14" width="6.7109375" style="4" hidden="1" customWidth="1"/>
    <col min="15" max="15" width="6.7109375" style="1" hidden="1" customWidth="1"/>
    <col min="16" max="16" width="7.28515625" style="1" hidden="1" customWidth="1"/>
    <col min="17" max="20" width="6.7109375" style="1" hidden="1" customWidth="1"/>
    <col min="21" max="21" width="7.28515625" style="1" hidden="1" customWidth="1"/>
    <col min="22" max="22" width="6.7109375" style="1" hidden="1" customWidth="1"/>
    <col min="23" max="23" width="6.7109375" style="4" hidden="1" customWidth="1"/>
    <col min="24" max="25" width="6.7109375" style="1" hidden="1" customWidth="1"/>
    <col min="26" max="26" width="7.28515625" style="1" bestFit="1" customWidth="1"/>
    <col min="27" max="27" width="6.7109375" style="4" customWidth="1"/>
    <col min="28" max="28" width="6.7109375" style="1" customWidth="1"/>
    <col min="29" max="29" width="10.5703125" style="1" customWidth="1"/>
    <col min="30" max="30" width="6.7109375" style="1" customWidth="1"/>
    <col min="31" max="31" width="7.28515625" style="4" bestFit="1" customWidth="1"/>
    <col min="32" max="33" width="6.7109375" style="1" customWidth="1"/>
    <col min="34" max="34" width="8.28515625" style="1" customWidth="1"/>
    <col min="35" max="35" width="6.7109375" style="4" customWidth="1"/>
    <col min="36" max="36" width="7.28515625" style="1" bestFit="1" customWidth="1"/>
    <col min="37" max="38" width="6.7109375" style="1" customWidth="1"/>
    <col min="39" max="39" width="8.140625" style="1" bestFit="1" customWidth="1"/>
    <col min="40" max="40" width="6.7109375" style="4" customWidth="1"/>
    <col min="41" max="41" width="6.7109375" style="1" customWidth="1"/>
    <col min="42" max="42" width="7.28515625" style="1" bestFit="1" customWidth="1"/>
    <col min="43" max="44" width="6.7109375" style="1" customWidth="1"/>
    <col min="45" max="45" width="8.140625" style="1" bestFit="1" customWidth="1"/>
    <col min="46" max="46" width="6.7109375" style="1" customWidth="1"/>
    <col min="47" max="47" width="7.28515625" style="1" bestFit="1" customWidth="1"/>
    <col min="48" max="49" width="6.7109375" style="1" customWidth="1"/>
    <col min="50" max="50" width="8.7109375" style="1" customWidth="1"/>
    <col min="51" max="51" width="6.7109375" style="1" customWidth="1"/>
    <col min="52" max="52" width="7.28515625" style="1" bestFit="1" customWidth="1"/>
    <col min="53" max="53" width="6.7109375" style="1" customWidth="1"/>
    <col min="54" max="55" width="8.140625" style="1" bestFit="1" customWidth="1"/>
    <col min="56" max="56" width="6.7109375" style="4" customWidth="1"/>
    <col min="57" max="57" width="7.7109375" style="1" bestFit="1" customWidth="1"/>
    <col min="58" max="58" width="7.28515625" style="1" bestFit="1" customWidth="1"/>
    <col min="59" max="60" width="6.7109375" style="1" customWidth="1"/>
    <col min="61" max="61" width="9" style="1" customWidth="1"/>
    <col min="62" max="62" width="6.7109375" style="1" customWidth="1"/>
    <col min="63" max="63" width="7.28515625" style="1" bestFit="1" customWidth="1"/>
    <col min="64" max="65" width="6.7109375" style="1" customWidth="1"/>
    <col min="66" max="66" width="8.7109375" style="1" bestFit="1" customWidth="1"/>
    <col min="67" max="69" width="6.7109375" style="1" customWidth="1"/>
    <col min="70" max="16384" width="9.140625" style="1"/>
  </cols>
  <sheetData>
    <row r="1" spans="1:89" ht="96" customHeight="1" thickBot="1">
      <c r="A1"/>
      <c r="B1" s="44"/>
    </row>
    <row r="2" spans="1:89" s="5" customFormat="1" ht="29.25" customHeight="1" thickTop="1" thickBot="1">
      <c r="A2" s="38" t="s">
        <v>89</v>
      </c>
      <c r="B2" s="30"/>
      <c r="C2" s="30"/>
      <c r="D2" s="27" t="s">
        <v>65</v>
      </c>
      <c r="E2" s="28"/>
      <c r="F2" s="28"/>
      <c r="G2" s="29"/>
      <c r="H2" s="28" t="s">
        <v>88</v>
      </c>
      <c r="I2" s="28"/>
      <c r="J2" s="28"/>
      <c r="K2" s="38" t="s">
        <v>50</v>
      </c>
      <c r="L2" s="30"/>
      <c r="M2" s="39"/>
      <c r="N2" s="40"/>
      <c r="O2" s="41"/>
      <c r="P2" s="38" t="s">
        <v>51</v>
      </c>
      <c r="Q2" s="30"/>
      <c r="R2" s="39"/>
      <c r="S2" s="40"/>
      <c r="T2" s="41"/>
      <c r="U2" s="38" t="s">
        <v>52</v>
      </c>
      <c r="V2" s="30"/>
      <c r="W2" s="39"/>
      <c r="X2" s="40"/>
      <c r="Y2" s="41"/>
      <c r="Z2" s="59" t="s">
        <v>58</v>
      </c>
      <c r="AA2" s="60"/>
      <c r="AB2" s="61"/>
      <c r="AC2" s="62"/>
      <c r="AD2" s="63"/>
      <c r="AE2" s="59" t="s">
        <v>46</v>
      </c>
      <c r="AF2" s="60"/>
      <c r="AG2" s="61"/>
      <c r="AH2" s="62"/>
      <c r="AI2" s="63"/>
      <c r="AJ2" s="59" t="s">
        <v>53</v>
      </c>
      <c r="AK2" s="60"/>
      <c r="AL2" s="61"/>
      <c r="AM2" s="62"/>
      <c r="AN2" s="63"/>
      <c r="AO2" s="62"/>
      <c r="AP2" s="64" t="s">
        <v>54</v>
      </c>
      <c r="AQ2" s="65"/>
      <c r="AR2" s="66"/>
      <c r="AS2" s="67"/>
      <c r="AT2" s="68"/>
      <c r="AU2" s="64" t="s">
        <v>47</v>
      </c>
      <c r="AV2" s="65"/>
      <c r="AW2" s="66"/>
      <c r="AX2" s="67"/>
      <c r="AY2" s="68"/>
      <c r="AZ2" s="64" t="s">
        <v>55</v>
      </c>
      <c r="BA2" s="65"/>
      <c r="BB2" s="66"/>
      <c r="BC2" s="67"/>
      <c r="BD2" s="67"/>
      <c r="BE2" s="69"/>
      <c r="BF2" s="70" t="s">
        <v>69</v>
      </c>
      <c r="BG2" s="71"/>
      <c r="BH2" s="72"/>
      <c r="BI2" s="73"/>
      <c r="BJ2" s="74"/>
      <c r="BK2" s="75" t="s">
        <v>70</v>
      </c>
      <c r="BL2" s="71"/>
      <c r="BM2" s="72"/>
      <c r="BN2" s="73"/>
      <c r="BO2" s="74"/>
      <c r="BP2" s="75" t="s">
        <v>71</v>
      </c>
      <c r="BQ2" s="71"/>
      <c r="BR2" s="72"/>
      <c r="BS2" s="73"/>
      <c r="BT2" s="73"/>
      <c r="BU2" s="76"/>
      <c r="BV2" s="322" t="s">
        <v>105</v>
      </c>
      <c r="BW2" s="323"/>
      <c r="BX2" s="324"/>
      <c r="BY2" s="325"/>
      <c r="BZ2" s="326"/>
      <c r="CA2" s="322" t="s">
        <v>106</v>
      </c>
      <c r="CB2" s="323"/>
      <c r="CC2" s="324"/>
      <c r="CD2" s="325"/>
      <c r="CE2" s="326"/>
      <c r="CF2" s="322" t="s">
        <v>107</v>
      </c>
      <c r="CG2" s="323"/>
      <c r="CH2" s="324"/>
      <c r="CI2" s="325"/>
      <c r="CJ2" s="326"/>
      <c r="CK2" s="326"/>
    </row>
    <row r="3" spans="1:89" s="5" customFormat="1" ht="228.75" customHeight="1" thickTop="1">
      <c r="A3" s="6" t="s">
        <v>2</v>
      </c>
      <c r="B3" s="7" t="s">
        <v>9</v>
      </c>
      <c r="C3" s="8" t="s">
        <v>45</v>
      </c>
      <c r="D3" s="31" t="s">
        <v>72</v>
      </c>
      <c r="E3" s="32" t="s">
        <v>73</v>
      </c>
      <c r="F3" s="32" t="s">
        <v>74</v>
      </c>
      <c r="G3" s="33" t="s">
        <v>75</v>
      </c>
      <c r="H3" s="6" t="s">
        <v>63</v>
      </c>
      <c r="I3" s="7" t="s">
        <v>90</v>
      </c>
      <c r="J3" s="42" t="s">
        <v>87</v>
      </c>
      <c r="K3" s="34" t="s">
        <v>56</v>
      </c>
      <c r="L3" s="35" t="s">
        <v>42</v>
      </c>
      <c r="M3" s="35" t="s">
        <v>43</v>
      </c>
      <c r="N3" s="36" t="s">
        <v>44</v>
      </c>
      <c r="O3" s="37" t="s">
        <v>48</v>
      </c>
      <c r="P3" s="34" t="s">
        <v>56</v>
      </c>
      <c r="Q3" s="35" t="s">
        <v>42</v>
      </c>
      <c r="R3" s="35" t="s">
        <v>43</v>
      </c>
      <c r="S3" s="36" t="s">
        <v>44</v>
      </c>
      <c r="T3" s="37" t="s">
        <v>48</v>
      </c>
      <c r="U3" s="34" t="s">
        <v>56</v>
      </c>
      <c r="V3" s="35" t="s">
        <v>42</v>
      </c>
      <c r="W3" s="35" t="s">
        <v>43</v>
      </c>
      <c r="X3" s="36" t="s">
        <v>44</v>
      </c>
      <c r="Y3" s="37" t="s">
        <v>48</v>
      </c>
      <c r="Z3" s="77" t="s">
        <v>56</v>
      </c>
      <c r="AA3" s="78" t="s">
        <v>42</v>
      </c>
      <c r="AB3" s="78" t="s">
        <v>43</v>
      </c>
      <c r="AC3" s="79" t="s">
        <v>44</v>
      </c>
      <c r="AD3" s="80" t="s">
        <v>48</v>
      </c>
      <c r="AE3" s="77" t="s">
        <v>56</v>
      </c>
      <c r="AF3" s="78" t="s">
        <v>42</v>
      </c>
      <c r="AG3" s="78" t="s">
        <v>43</v>
      </c>
      <c r="AH3" s="79" t="s">
        <v>44</v>
      </c>
      <c r="AI3" s="80" t="s">
        <v>48</v>
      </c>
      <c r="AJ3" s="77" t="s">
        <v>56</v>
      </c>
      <c r="AK3" s="78" t="s">
        <v>42</v>
      </c>
      <c r="AL3" s="78" t="s">
        <v>43</v>
      </c>
      <c r="AM3" s="79" t="s">
        <v>44</v>
      </c>
      <c r="AN3" s="81" t="s">
        <v>48</v>
      </c>
      <c r="AO3" s="82" t="s">
        <v>84</v>
      </c>
      <c r="AP3" s="83" t="s">
        <v>56</v>
      </c>
      <c r="AQ3" s="84" t="s">
        <v>42</v>
      </c>
      <c r="AR3" s="84" t="s">
        <v>43</v>
      </c>
      <c r="AS3" s="85" t="s">
        <v>44</v>
      </c>
      <c r="AT3" s="86" t="s">
        <v>48</v>
      </c>
      <c r="AU3" s="83" t="s">
        <v>56</v>
      </c>
      <c r="AV3" s="84" t="s">
        <v>42</v>
      </c>
      <c r="AW3" s="84" t="s">
        <v>43</v>
      </c>
      <c r="AX3" s="85" t="s">
        <v>44</v>
      </c>
      <c r="AY3" s="86" t="s">
        <v>48</v>
      </c>
      <c r="AZ3" s="83" t="s">
        <v>56</v>
      </c>
      <c r="BA3" s="84" t="s">
        <v>42</v>
      </c>
      <c r="BB3" s="84" t="s">
        <v>43</v>
      </c>
      <c r="BC3" s="85" t="s">
        <v>44</v>
      </c>
      <c r="BD3" s="87" t="s">
        <v>48</v>
      </c>
      <c r="BE3" s="86" t="s">
        <v>84</v>
      </c>
      <c r="BF3" s="88" t="s">
        <v>56</v>
      </c>
      <c r="BG3" s="89" t="s">
        <v>42</v>
      </c>
      <c r="BH3" s="89" t="s">
        <v>43</v>
      </c>
      <c r="BI3" s="90" t="s">
        <v>44</v>
      </c>
      <c r="BJ3" s="91" t="s">
        <v>48</v>
      </c>
      <c r="BK3" s="92" t="s">
        <v>56</v>
      </c>
      <c r="BL3" s="89" t="s">
        <v>42</v>
      </c>
      <c r="BM3" s="89" t="s">
        <v>43</v>
      </c>
      <c r="BN3" s="90" t="s">
        <v>44</v>
      </c>
      <c r="BO3" s="91" t="s">
        <v>48</v>
      </c>
      <c r="BP3" s="92" t="s">
        <v>56</v>
      </c>
      <c r="BQ3" s="89" t="s">
        <v>42</v>
      </c>
      <c r="BR3" s="89" t="s">
        <v>43</v>
      </c>
      <c r="BS3" s="90" t="s">
        <v>44</v>
      </c>
      <c r="BT3" s="93" t="s">
        <v>48</v>
      </c>
      <c r="BU3" s="333" t="s">
        <v>84</v>
      </c>
      <c r="BV3" s="327" t="s">
        <v>56</v>
      </c>
      <c r="BW3" s="328" t="s">
        <v>42</v>
      </c>
      <c r="BX3" s="328" t="s">
        <v>43</v>
      </c>
      <c r="BY3" s="329" t="s">
        <v>44</v>
      </c>
      <c r="BZ3" s="331" t="s">
        <v>48</v>
      </c>
      <c r="CA3" s="327" t="s">
        <v>56</v>
      </c>
      <c r="CB3" s="328" t="s">
        <v>42</v>
      </c>
      <c r="CC3" s="328" t="s">
        <v>43</v>
      </c>
      <c r="CD3" s="329" t="s">
        <v>44</v>
      </c>
      <c r="CE3" s="331" t="s">
        <v>48</v>
      </c>
      <c r="CF3" s="327" t="s">
        <v>56</v>
      </c>
      <c r="CG3" s="328" t="s">
        <v>42</v>
      </c>
      <c r="CH3" s="328" t="s">
        <v>43</v>
      </c>
      <c r="CI3" s="329" t="s">
        <v>44</v>
      </c>
      <c r="CJ3" s="330" t="s">
        <v>48</v>
      </c>
      <c r="CK3" s="331" t="s">
        <v>84</v>
      </c>
    </row>
    <row r="4" spans="1:89" ht="30">
      <c r="A4" s="9" t="s">
        <v>64</v>
      </c>
      <c r="B4" s="10" t="s">
        <v>3</v>
      </c>
      <c r="C4" s="11" t="s">
        <v>10</v>
      </c>
      <c r="D4" s="15">
        <v>116</v>
      </c>
      <c r="E4" s="16">
        <v>48</v>
      </c>
      <c r="F4" s="16">
        <v>84</v>
      </c>
      <c r="G4" s="25" t="s">
        <v>78</v>
      </c>
      <c r="H4" s="45">
        <v>746</v>
      </c>
      <c r="I4" s="46">
        <v>22</v>
      </c>
      <c r="J4" s="47">
        <v>70</v>
      </c>
      <c r="K4" s="15">
        <v>47</v>
      </c>
      <c r="L4" s="16">
        <v>43</v>
      </c>
      <c r="M4" s="17">
        <v>43</v>
      </c>
      <c r="N4" s="18">
        <f>IFERROR(M4/L4,0)*100</f>
        <v>100</v>
      </c>
      <c r="O4" s="19">
        <v>87.21</v>
      </c>
      <c r="P4" s="15">
        <v>53</v>
      </c>
      <c r="Q4" s="16">
        <v>53</v>
      </c>
      <c r="R4" s="17">
        <v>53</v>
      </c>
      <c r="S4" s="18">
        <f>IFERROR(R4/Q4,0)*100</f>
        <v>100</v>
      </c>
      <c r="T4" s="19">
        <v>86.02</v>
      </c>
      <c r="U4" s="15"/>
      <c r="V4" s="16"/>
      <c r="W4" s="17"/>
      <c r="X4" s="18">
        <f>IFERROR(W4/V4,0)*100</f>
        <v>0</v>
      </c>
      <c r="Y4" s="19"/>
      <c r="Z4" s="94">
        <v>28</v>
      </c>
      <c r="AA4" s="95">
        <v>28</v>
      </c>
      <c r="AB4" s="96">
        <v>28</v>
      </c>
      <c r="AC4" s="51">
        <f>IFERROR(AB4/AA4,0)</f>
        <v>1</v>
      </c>
      <c r="AD4" s="97">
        <v>87.2</v>
      </c>
      <c r="AE4" s="94">
        <v>30</v>
      </c>
      <c r="AF4" s="95">
        <v>29</v>
      </c>
      <c r="AG4" s="96">
        <v>29</v>
      </c>
      <c r="AH4" s="51">
        <f>IFERROR(AG4/AF4,0)</f>
        <v>1</v>
      </c>
      <c r="AI4" s="97">
        <v>84.53</v>
      </c>
      <c r="AJ4" s="94">
        <v>60</v>
      </c>
      <c r="AK4" s="95">
        <v>56</v>
      </c>
      <c r="AL4" s="96">
        <v>56</v>
      </c>
      <c r="AM4" s="51">
        <f>IFERROR(AL4/AK4,0)</f>
        <v>1</v>
      </c>
      <c r="AN4" s="98">
        <v>84.95</v>
      </c>
      <c r="AO4" s="97">
        <f>AVERAGE(Z4,AE4,AJ4)</f>
        <v>39.333333333333336</v>
      </c>
      <c r="AP4" s="94">
        <v>64</v>
      </c>
      <c r="AQ4" s="95">
        <v>63</v>
      </c>
      <c r="AR4" s="96">
        <v>63</v>
      </c>
      <c r="AS4" s="51">
        <f>IFERROR(AR4/AQ4,0)</f>
        <v>1</v>
      </c>
      <c r="AT4" s="97">
        <v>86.56</v>
      </c>
      <c r="AU4" s="94">
        <v>82</v>
      </c>
      <c r="AV4" s="95">
        <v>72</v>
      </c>
      <c r="AW4" s="96">
        <v>72</v>
      </c>
      <c r="AX4" s="51">
        <f>IFERROR(AW4/AV4,0)</f>
        <v>1</v>
      </c>
      <c r="AY4" s="97">
        <v>84.82</v>
      </c>
      <c r="AZ4" s="99"/>
      <c r="BA4" s="100"/>
      <c r="BB4" s="101"/>
      <c r="BC4" s="43">
        <f>IFERROR(BB4/BA4,0)</f>
        <v>0</v>
      </c>
      <c r="BD4" s="102"/>
      <c r="BE4" s="97">
        <f>AVERAGE(AP4,AU4,AZ4)</f>
        <v>73</v>
      </c>
      <c r="BF4" s="103">
        <v>59</v>
      </c>
      <c r="BG4" s="95">
        <v>57</v>
      </c>
      <c r="BH4" s="96">
        <v>57</v>
      </c>
      <c r="BI4" s="51">
        <f>IFERROR(BH4/BG4,0)</f>
        <v>1</v>
      </c>
      <c r="BJ4" s="97">
        <v>84.87</v>
      </c>
      <c r="BK4" s="94">
        <v>24</v>
      </c>
      <c r="BL4" s="95">
        <v>23</v>
      </c>
      <c r="BM4" s="96">
        <v>23</v>
      </c>
      <c r="BN4" s="51">
        <f>IFERROR(BM4/BL4,0)</f>
        <v>1</v>
      </c>
      <c r="BO4" s="97">
        <v>85.02</v>
      </c>
      <c r="BP4" s="94">
        <v>68</v>
      </c>
      <c r="BQ4" s="95">
        <v>63</v>
      </c>
      <c r="BR4" s="96">
        <v>63</v>
      </c>
      <c r="BS4" s="51">
        <f>IFERROR(BR4/BQ4,0)</f>
        <v>1</v>
      </c>
      <c r="BT4" s="98">
        <v>85.21</v>
      </c>
      <c r="BU4" s="98">
        <f>IFERROR(AVERAGE(BF4,BK4,BP4),0)</f>
        <v>50.333333333333336</v>
      </c>
      <c r="BV4" s="350">
        <v>52</v>
      </c>
      <c r="BW4" s="351">
        <v>50</v>
      </c>
      <c r="BX4" s="351">
        <v>50</v>
      </c>
      <c r="BY4" s="57">
        <f>IFERROR($BX4/$BW4,0)</f>
        <v>1</v>
      </c>
      <c r="BZ4" s="355">
        <v>84.34</v>
      </c>
      <c r="CA4" s="352">
        <v>58</v>
      </c>
      <c r="CB4" s="351">
        <v>56</v>
      </c>
      <c r="CC4" s="351">
        <v>56</v>
      </c>
      <c r="CD4" s="57">
        <f>IFERROR($CC4/$CB4,0)</f>
        <v>1</v>
      </c>
      <c r="CE4" s="332"/>
      <c r="CF4" s="334"/>
      <c r="CG4" s="334"/>
      <c r="CH4" s="334"/>
      <c r="CI4" s="57">
        <f>IFERROR($CH4/$CG4,0)</f>
        <v>0</v>
      </c>
      <c r="CJ4" s="332"/>
      <c r="CK4" s="335">
        <f>IFERROR(AVERAGE($BV4,$CA4,$CF4),0)</f>
        <v>55</v>
      </c>
    </row>
    <row r="5" spans="1:89" ht="30" customHeight="1">
      <c r="A5" s="9" t="s">
        <v>11</v>
      </c>
      <c r="B5" s="10" t="s">
        <v>4</v>
      </c>
      <c r="C5" s="11" t="s">
        <v>12</v>
      </c>
      <c r="D5" s="15">
        <v>72</v>
      </c>
      <c r="E5" s="16">
        <v>44</v>
      </c>
      <c r="F5" s="16">
        <v>62</v>
      </c>
      <c r="G5" s="25" t="s">
        <v>78</v>
      </c>
      <c r="H5" s="45">
        <v>644</v>
      </c>
      <c r="I5" s="46" t="s">
        <v>98</v>
      </c>
      <c r="J5" s="47">
        <v>30</v>
      </c>
      <c r="K5" s="15">
        <v>18</v>
      </c>
      <c r="L5" s="16">
        <v>15</v>
      </c>
      <c r="M5" s="17">
        <v>15</v>
      </c>
      <c r="N5" s="18">
        <f t="shared" ref="N5:N12" si="0">IFERROR(M5/L5,0)*100</f>
        <v>100</v>
      </c>
      <c r="O5" s="19">
        <v>79.23</v>
      </c>
      <c r="P5" s="15"/>
      <c r="Q5" s="16"/>
      <c r="R5" s="17"/>
      <c r="S5" s="18">
        <f t="shared" ref="S5:S28" si="1">IFERROR(R5/Q5,0)*100</f>
        <v>0</v>
      </c>
      <c r="T5" s="19"/>
      <c r="U5" s="15"/>
      <c r="V5" s="16"/>
      <c r="W5" s="17"/>
      <c r="X5" s="18">
        <f t="shared" ref="X5:X28" si="2">IFERROR(W5/V5,0)*100</f>
        <v>0</v>
      </c>
      <c r="Y5" s="19"/>
      <c r="Z5" s="94">
        <v>27</v>
      </c>
      <c r="AA5" s="95">
        <v>19</v>
      </c>
      <c r="AB5" s="96">
        <v>18</v>
      </c>
      <c r="AC5" s="51">
        <f t="shared" ref="AC5:AC28" si="3">IFERROR(AB5/AA5,0)</f>
        <v>0.94736842105263153</v>
      </c>
      <c r="AD5" s="97">
        <v>81.7</v>
      </c>
      <c r="AE5" s="104"/>
      <c r="AF5" s="105"/>
      <c r="AG5" s="106"/>
      <c r="AH5" s="56">
        <f t="shared" ref="AH5:AH28" si="4">IFERROR(AG5/AF5,0)</f>
        <v>0</v>
      </c>
      <c r="AI5" s="107"/>
      <c r="AJ5" s="104"/>
      <c r="AK5" s="105"/>
      <c r="AL5" s="106"/>
      <c r="AM5" s="57">
        <f t="shared" ref="AM5:AM28" si="5">IFERROR(AL5/AK5,0)</f>
        <v>0</v>
      </c>
      <c r="AN5" s="108"/>
      <c r="AO5" s="97">
        <f>AVERAGE(Z5,AE5,AJ5)</f>
        <v>27</v>
      </c>
      <c r="AP5" s="94">
        <v>26</v>
      </c>
      <c r="AQ5" s="95">
        <v>22</v>
      </c>
      <c r="AR5" s="96">
        <v>21</v>
      </c>
      <c r="AS5" s="51">
        <f t="shared" ref="AS5:AS28" si="6">IFERROR(AR5/AQ5,0)</f>
        <v>0.95454545454545459</v>
      </c>
      <c r="AT5" s="97">
        <v>83.32</v>
      </c>
      <c r="AU5" s="99"/>
      <c r="AV5" s="100"/>
      <c r="AW5" s="101"/>
      <c r="AX5" s="54">
        <f t="shared" ref="AX5:AX28" si="7">IFERROR(AW5/AV5,0)</f>
        <v>0</v>
      </c>
      <c r="AY5" s="109"/>
      <c r="AZ5" s="99"/>
      <c r="BA5" s="100"/>
      <c r="BB5" s="101"/>
      <c r="BC5" s="54">
        <f t="shared" ref="BC5:BC28" si="8">IFERROR(BB5/BA5,0)</f>
        <v>0</v>
      </c>
      <c r="BD5" s="102"/>
      <c r="BE5" s="97">
        <f>AVERAGE(AP5,AU5,AZ5)</f>
        <v>26</v>
      </c>
      <c r="BF5" s="103">
        <v>30</v>
      </c>
      <c r="BG5" s="95">
        <v>24</v>
      </c>
      <c r="BH5" s="96">
        <v>22</v>
      </c>
      <c r="BI5" s="51">
        <f t="shared" ref="BI5:BI28" si="9">IFERROR(BH5/BG5,0)</f>
        <v>0.91666666666666663</v>
      </c>
      <c r="BJ5" s="97">
        <v>79.81</v>
      </c>
      <c r="BK5" s="110"/>
      <c r="BL5" s="111"/>
      <c r="BM5" s="112"/>
      <c r="BN5" s="113"/>
      <c r="BO5" s="114"/>
      <c r="BP5" s="110"/>
      <c r="BQ5" s="111"/>
      <c r="BR5" s="112"/>
      <c r="BS5" s="113"/>
      <c r="BT5" s="115"/>
      <c r="BU5" s="115">
        <f t="shared" ref="BU5:BU27" si="10">IFERROR(AVERAGE(BF5,BK5,BP5),0)</f>
        <v>30</v>
      </c>
      <c r="BV5" s="350">
        <v>25</v>
      </c>
      <c r="BW5" s="351">
        <v>19</v>
      </c>
      <c r="BX5" s="351">
        <v>19</v>
      </c>
      <c r="BY5" s="57">
        <f t="shared" ref="BY5:BY28" si="11">IFERROR($BX5/$BW5,0)</f>
        <v>1</v>
      </c>
      <c r="BZ5" s="355">
        <v>79.069999999999993</v>
      </c>
      <c r="CA5" s="352">
        <v>21</v>
      </c>
      <c r="CB5" s="351">
        <v>17</v>
      </c>
      <c r="CC5" s="351">
        <v>16</v>
      </c>
      <c r="CD5" s="57">
        <f t="shared" ref="CD5:CD28" si="12">IFERROR($CC5/$CB5,0)</f>
        <v>0.94117647058823528</v>
      </c>
      <c r="CE5" s="332"/>
      <c r="CF5" s="352">
        <v>9</v>
      </c>
      <c r="CG5" s="351">
        <v>8</v>
      </c>
      <c r="CH5" s="351">
        <v>8</v>
      </c>
      <c r="CI5" s="57">
        <f t="shared" ref="CI5:CI28" si="13">IFERROR($CH5/$CG5,0)</f>
        <v>1</v>
      </c>
      <c r="CJ5" s="332"/>
      <c r="CK5" s="335">
        <f>IFERROR(AVERAGE($BV5,$CA5,$CF5),0)</f>
        <v>18.333333333333332</v>
      </c>
    </row>
    <row r="6" spans="1:89" ht="30" customHeight="1">
      <c r="A6" s="9" t="s">
        <v>16</v>
      </c>
      <c r="B6" s="10" t="s">
        <v>4</v>
      </c>
      <c r="C6" s="11" t="s">
        <v>13</v>
      </c>
      <c r="D6" s="15">
        <v>80</v>
      </c>
      <c r="E6" s="16">
        <v>48</v>
      </c>
      <c r="F6" s="16">
        <v>70</v>
      </c>
      <c r="G6" s="25" t="s">
        <v>78</v>
      </c>
      <c r="H6" s="45">
        <v>760</v>
      </c>
      <c r="I6" s="46">
        <v>20</v>
      </c>
      <c r="J6" s="47">
        <v>60</v>
      </c>
      <c r="K6" s="15">
        <v>18</v>
      </c>
      <c r="L6" s="16">
        <v>18</v>
      </c>
      <c r="M6" s="17">
        <v>18</v>
      </c>
      <c r="N6" s="18">
        <f t="shared" si="0"/>
        <v>100</v>
      </c>
      <c r="O6" s="19">
        <v>84.56</v>
      </c>
      <c r="P6" s="15">
        <v>33</v>
      </c>
      <c r="Q6" s="16">
        <v>31</v>
      </c>
      <c r="R6" s="17">
        <v>30</v>
      </c>
      <c r="S6" s="18">
        <f t="shared" si="1"/>
        <v>96.774193548387103</v>
      </c>
      <c r="T6" s="19">
        <v>83.85</v>
      </c>
      <c r="U6" s="15">
        <v>22</v>
      </c>
      <c r="V6" s="16">
        <v>18</v>
      </c>
      <c r="W6" s="17">
        <v>17</v>
      </c>
      <c r="X6" s="18">
        <f t="shared" si="2"/>
        <v>94.444444444444443</v>
      </c>
      <c r="Y6" s="19">
        <v>78.55</v>
      </c>
      <c r="Z6" s="94">
        <v>18</v>
      </c>
      <c r="AA6" s="95">
        <v>16</v>
      </c>
      <c r="AB6" s="96">
        <v>15</v>
      </c>
      <c r="AC6" s="51">
        <f t="shared" si="3"/>
        <v>0.9375</v>
      </c>
      <c r="AD6" s="97">
        <v>79.64</v>
      </c>
      <c r="AE6" s="94">
        <v>22</v>
      </c>
      <c r="AF6" s="95">
        <v>22</v>
      </c>
      <c r="AG6" s="96">
        <v>22</v>
      </c>
      <c r="AH6" s="51">
        <f t="shared" si="4"/>
        <v>1</v>
      </c>
      <c r="AI6" s="97">
        <v>83.25</v>
      </c>
      <c r="AJ6" s="94">
        <v>13</v>
      </c>
      <c r="AK6" s="95">
        <v>10</v>
      </c>
      <c r="AL6" s="96">
        <v>10</v>
      </c>
      <c r="AM6" s="51">
        <f t="shared" si="5"/>
        <v>1</v>
      </c>
      <c r="AN6" s="98">
        <v>80.08</v>
      </c>
      <c r="AO6" s="97">
        <f t="shared" ref="AO6:AO28" si="14">AVERAGE(Z6,AE6,AJ6)</f>
        <v>17.666666666666668</v>
      </c>
      <c r="AP6" s="94">
        <v>18</v>
      </c>
      <c r="AQ6" s="95">
        <v>17</v>
      </c>
      <c r="AR6" s="96">
        <v>17</v>
      </c>
      <c r="AS6" s="51">
        <f t="shared" si="6"/>
        <v>1</v>
      </c>
      <c r="AT6" s="97">
        <v>80.45</v>
      </c>
      <c r="AU6" s="94">
        <v>22</v>
      </c>
      <c r="AV6" s="95">
        <v>21</v>
      </c>
      <c r="AW6" s="96">
        <v>21</v>
      </c>
      <c r="AX6" s="51">
        <f t="shared" si="7"/>
        <v>1</v>
      </c>
      <c r="AY6" s="97">
        <v>82.49</v>
      </c>
      <c r="AZ6" s="94">
        <v>22</v>
      </c>
      <c r="BA6" s="95">
        <v>17</v>
      </c>
      <c r="BB6" s="96">
        <v>17</v>
      </c>
      <c r="BC6" s="51">
        <f t="shared" si="8"/>
        <v>1</v>
      </c>
      <c r="BD6" s="98">
        <v>79.09</v>
      </c>
      <c r="BE6" s="97">
        <f t="shared" ref="BE6:BE28" si="15">AVERAGE(AP6,AU6,AZ6)</f>
        <v>20.666666666666668</v>
      </c>
      <c r="BF6" s="103">
        <v>20</v>
      </c>
      <c r="BG6" s="95">
        <v>18</v>
      </c>
      <c r="BH6" s="96">
        <v>17</v>
      </c>
      <c r="BI6" s="51">
        <f t="shared" si="9"/>
        <v>0.94444444444444442</v>
      </c>
      <c r="BJ6" s="97">
        <v>80.510000000000005</v>
      </c>
      <c r="BK6" s="94">
        <v>22</v>
      </c>
      <c r="BL6" s="95">
        <v>22</v>
      </c>
      <c r="BM6" s="96">
        <v>22</v>
      </c>
      <c r="BN6" s="51">
        <f t="shared" ref="BN6:BN27" si="16">IFERROR(BM6/BL6,0)</f>
        <v>1</v>
      </c>
      <c r="BO6" s="97">
        <v>83.99</v>
      </c>
      <c r="BP6" s="94">
        <v>23</v>
      </c>
      <c r="BQ6" s="95">
        <v>18</v>
      </c>
      <c r="BR6" s="96">
        <v>18</v>
      </c>
      <c r="BS6" s="51">
        <f t="shared" ref="BS6:BS28" si="17">IFERROR(BR6/BQ6,0)</f>
        <v>1</v>
      </c>
      <c r="BT6" s="98">
        <v>80.209999999999994</v>
      </c>
      <c r="BU6" s="98">
        <f t="shared" si="10"/>
        <v>21.666666666666668</v>
      </c>
      <c r="BV6" s="350">
        <v>16</v>
      </c>
      <c r="BW6" s="351">
        <v>14</v>
      </c>
      <c r="BX6" s="351">
        <v>14</v>
      </c>
      <c r="BY6" s="57">
        <f t="shared" si="11"/>
        <v>1</v>
      </c>
      <c r="BZ6" s="355">
        <v>79.56</v>
      </c>
      <c r="CA6" s="352">
        <v>19</v>
      </c>
      <c r="CB6" s="351">
        <v>18</v>
      </c>
      <c r="CC6" s="351">
        <v>18</v>
      </c>
      <c r="CD6" s="57">
        <f t="shared" si="12"/>
        <v>1</v>
      </c>
      <c r="CE6" s="332"/>
      <c r="CF6" s="352">
        <v>31</v>
      </c>
      <c r="CG6" s="351">
        <v>31</v>
      </c>
      <c r="CH6" s="351">
        <v>30</v>
      </c>
      <c r="CI6" s="57">
        <f t="shared" si="13"/>
        <v>0.967741935483871</v>
      </c>
      <c r="CJ6" s="332"/>
      <c r="CK6" s="335">
        <f t="shared" ref="CK6:CK28" si="18">IFERROR(AVERAGE($BV6,$CA6,$CF6),0)</f>
        <v>22</v>
      </c>
    </row>
    <row r="7" spans="1:89" ht="30" customHeight="1">
      <c r="A7" s="9" t="s">
        <v>0</v>
      </c>
      <c r="B7" s="10" t="s">
        <v>3</v>
      </c>
      <c r="C7" s="11" t="s">
        <v>14</v>
      </c>
      <c r="D7" s="15">
        <v>117</v>
      </c>
      <c r="E7" s="16">
        <v>88</v>
      </c>
      <c r="F7" s="16">
        <v>136</v>
      </c>
      <c r="G7" s="25" t="s">
        <v>76</v>
      </c>
      <c r="H7" s="45">
        <v>1040</v>
      </c>
      <c r="I7" s="46">
        <v>26</v>
      </c>
      <c r="J7" s="47">
        <v>40</v>
      </c>
      <c r="K7" s="15">
        <v>10</v>
      </c>
      <c r="L7" s="16">
        <v>7</v>
      </c>
      <c r="M7" s="17">
        <v>7</v>
      </c>
      <c r="N7" s="18">
        <f t="shared" si="0"/>
        <v>100</v>
      </c>
      <c r="O7" s="19">
        <v>80.989999999999995</v>
      </c>
      <c r="P7" s="15"/>
      <c r="Q7" s="16"/>
      <c r="R7" s="17"/>
      <c r="S7" s="18">
        <f t="shared" si="1"/>
        <v>0</v>
      </c>
      <c r="T7" s="19"/>
      <c r="U7" s="15"/>
      <c r="V7" s="16"/>
      <c r="W7" s="17"/>
      <c r="X7" s="18">
        <f t="shared" si="2"/>
        <v>0</v>
      </c>
      <c r="Y7" s="19"/>
      <c r="Z7" s="94">
        <v>32</v>
      </c>
      <c r="AA7" s="95">
        <v>21</v>
      </c>
      <c r="AB7" s="96">
        <v>21</v>
      </c>
      <c r="AC7" s="51">
        <f t="shared" si="3"/>
        <v>1</v>
      </c>
      <c r="AD7" s="97">
        <v>83.41</v>
      </c>
      <c r="AE7" s="94">
        <v>48</v>
      </c>
      <c r="AF7" s="95">
        <v>40</v>
      </c>
      <c r="AG7" s="96">
        <v>40</v>
      </c>
      <c r="AH7" s="51">
        <f t="shared" si="4"/>
        <v>1</v>
      </c>
      <c r="AI7" s="97">
        <v>84.17</v>
      </c>
      <c r="AJ7" s="104"/>
      <c r="AK7" s="105"/>
      <c r="AL7" s="106"/>
      <c r="AM7" s="57">
        <f t="shared" si="5"/>
        <v>0</v>
      </c>
      <c r="AN7" s="108"/>
      <c r="AO7" s="97">
        <f t="shared" si="14"/>
        <v>40</v>
      </c>
      <c r="AP7" s="94">
        <v>32</v>
      </c>
      <c r="AQ7" s="95">
        <v>32</v>
      </c>
      <c r="AR7" s="96">
        <v>32</v>
      </c>
      <c r="AS7" s="51">
        <f t="shared" si="6"/>
        <v>1</v>
      </c>
      <c r="AT7" s="97">
        <v>83.39</v>
      </c>
      <c r="AU7" s="99"/>
      <c r="AV7" s="100"/>
      <c r="AW7" s="101"/>
      <c r="AX7" s="54">
        <f t="shared" si="7"/>
        <v>0</v>
      </c>
      <c r="AY7" s="109"/>
      <c r="AZ7" s="99"/>
      <c r="BA7" s="100"/>
      <c r="BB7" s="101"/>
      <c r="BC7" s="54">
        <f t="shared" si="8"/>
        <v>0</v>
      </c>
      <c r="BD7" s="102"/>
      <c r="BE7" s="97">
        <f t="shared" si="15"/>
        <v>32</v>
      </c>
      <c r="BF7" s="103">
        <v>33</v>
      </c>
      <c r="BG7" s="95">
        <v>27</v>
      </c>
      <c r="BH7" s="96">
        <v>27</v>
      </c>
      <c r="BI7" s="51">
        <f t="shared" si="9"/>
        <v>1</v>
      </c>
      <c r="BJ7" s="97">
        <v>82.22</v>
      </c>
      <c r="BK7" s="110"/>
      <c r="BL7" s="111"/>
      <c r="BM7" s="112"/>
      <c r="BN7" s="113">
        <f t="shared" si="16"/>
        <v>0</v>
      </c>
      <c r="BO7" s="114"/>
      <c r="BP7" s="110"/>
      <c r="BQ7" s="111"/>
      <c r="BR7" s="112"/>
      <c r="BS7" s="113">
        <f t="shared" si="17"/>
        <v>0</v>
      </c>
      <c r="BT7" s="115"/>
      <c r="BU7" s="115">
        <f t="shared" si="10"/>
        <v>33</v>
      </c>
      <c r="BV7" s="350">
        <v>31</v>
      </c>
      <c r="BW7" s="351">
        <v>27</v>
      </c>
      <c r="BX7" s="351">
        <v>26</v>
      </c>
      <c r="BY7" s="57">
        <f t="shared" si="11"/>
        <v>0.96296296296296291</v>
      </c>
      <c r="BZ7" s="355">
        <v>81</v>
      </c>
      <c r="CA7" s="352">
        <v>37</v>
      </c>
      <c r="CB7" s="351">
        <v>35</v>
      </c>
      <c r="CC7" s="351">
        <v>35</v>
      </c>
      <c r="CD7" s="57">
        <f t="shared" si="12"/>
        <v>1</v>
      </c>
      <c r="CE7" s="332"/>
      <c r="CF7" s="334"/>
      <c r="CG7" s="334"/>
      <c r="CH7" s="334"/>
      <c r="CI7" s="57">
        <f t="shared" si="13"/>
        <v>0</v>
      </c>
      <c r="CJ7" s="332"/>
      <c r="CK7" s="335">
        <f t="shared" si="18"/>
        <v>34</v>
      </c>
    </row>
    <row r="8" spans="1:89" ht="30" customHeight="1">
      <c r="A8" s="9" t="s">
        <v>17</v>
      </c>
      <c r="B8" s="10" t="s">
        <v>4</v>
      </c>
      <c r="C8" s="11" t="s">
        <v>15</v>
      </c>
      <c r="D8" s="15">
        <v>76</v>
      </c>
      <c r="E8" s="16">
        <v>44</v>
      </c>
      <c r="F8" s="16">
        <v>72</v>
      </c>
      <c r="G8" s="25" t="s">
        <v>78</v>
      </c>
      <c r="H8" s="45">
        <v>630</v>
      </c>
      <c r="I8" s="46">
        <v>16</v>
      </c>
      <c r="J8" s="47">
        <v>20</v>
      </c>
      <c r="K8" s="15">
        <v>13</v>
      </c>
      <c r="L8" s="16">
        <v>13</v>
      </c>
      <c r="M8" s="17">
        <v>13</v>
      </c>
      <c r="N8" s="18">
        <f t="shared" si="0"/>
        <v>100</v>
      </c>
      <c r="O8" s="19">
        <v>82.87</v>
      </c>
      <c r="P8" s="15">
        <v>19</v>
      </c>
      <c r="Q8" s="16">
        <v>19</v>
      </c>
      <c r="R8" s="17">
        <v>18</v>
      </c>
      <c r="S8" s="18">
        <f t="shared" si="1"/>
        <v>94.73684210526315</v>
      </c>
      <c r="T8" s="19">
        <v>84.05</v>
      </c>
      <c r="U8" s="15">
        <v>9</v>
      </c>
      <c r="V8" s="16">
        <v>8</v>
      </c>
      <c r="W8" s="17">
        <v>8</v>
      </c>
      <c r="X8" s="18">
        <f t="shared" si="2"/>
        <v>100</v>
      </c>
      <c r="Y8" s="19">
        <v>85.77</v>
      </c>
      <c r="Z8" s="94">
        <v>18</v>
      </c>
      <c r="AA8" s="95">
        <v>18</v>
      </c>
      <c r="AB8" s="96">
        <v>18</v>
      </c>
      <c r="AC8" s="51">
        <f t="shared" si="3"/>
        <v>1</v>
      </c>
      <c r="AD8" s="97">
        <v>81.41</v>
      </c>
      <c r="AE8" s="94">
        <v>10</v>
      </c>
      <c r="AF8" s="95">
        <v>9</v>
      </c>
      <c r="AG8" s="96">
        <v>8</v>
      </c>
      <c r="AH8" s="51">
        <f t="shared" si="4"/>
        <v>0.88888888888888884</v>
      </c>
      <c r="AI8" s="97">
        <v>80.08</v>
      </c>
      <c r="AJ8" s="94">
        <v>21</v>
      </c>
      <c r="AK8" s="95">
        <v>20</v>
      </c>
      <c r="AL8" s="96">
        <v>20</v>
      </c>
      <c r="AM8" s="51">
        <f t="shared" si="5"/>
        <v>1</v>
      </c>
      <c r="AN8" s="98">
        <v>82.58</v>
      </c>
      <c r="AO8" s="97">
        <f t="shared" si="14"/>
        <v>16.333333333333332</v>
      </c>
      <c r="AP8" s="94">
        <v>12</v>
      </c>
      <c r="AQ8" s="95">
        <v>12</v>
      </c>
      <c r="AR8" s="96">
        <v>12</v>
      </c>
      <c r="AS8" s="51">
        <f t="shared" si="6"/>
        <v>1</v>
      </c>
      <c r="AT8" s="97">
        <v>80.64</v>
      </c>
      <c r="AU8" s="94">
        <v>12</v>
      </c>
      <c r="AV8" s="95">
        <v>11</v>
      </c>
      <c r="AW8" s="96">
        <v>11</v>
      </c>
      <c r="AX8" s="51">
        <f t="shared" si="7"/>
        <v>1</v>
      </c>
      <c r="AY8" s="97">
        <v>79.930000000000007</v>
      </c>
      <c r="AZ8" s="94">
        <v>24</v>
      </c>
      <c r="BA8" s="95">
        <v>20</v>
      </c>
      <c r="BB8" s="96">
        <v>20</v>
      </c>
      <c r="BC8" s="51">
        <f t="shared" si="8"/>
        <v>1</v>
      </c>
      <c r="BD8" s="98">
        <v>80.73</v>
      </c>
      <c r="BE8" s="97">
        <f t="shared" si="15"/>
        <v>16</v>
      </c>
      <c r="BF8" s="103">
        <v>19</v>
      </c>
      <c r="BG8" s="95">
        <v>19</v>
      </c>
      <c r="BH8" s="96">
        <v>19</v>
      </c>
      <c r="BI8" s="51">
        <f t="shared" si="9"/>
        <v>1</v>
      </c>
      <c r="BJ8" s="97">
        <v>83.04</v>
      </c>
      <c r="BK8" s="94">
        <v>20</v>
      </c>
      <c r="BL8" s="95">
        <v>16</v>
      </c>
      <c r="BM8" s="96">
        <v>14</v>
      </c>
      <c r="BN8" s="51">
        <f t="shared" si="16"/>
        <v>0.875</v>
      </c>
      <c r="BO8" s="97">
        <v>78.08</v>
      </c>
      <c r="BP8" s="110"/>
      <c r="BQ8" s="111"/>
      <c r="BR8" s="112"/>
      <c r="BS8" s="113">
        <f t="shared" si="17"/>
        <v>0</v>
      </c>
      <c r="BT8" s="115"/>
      <c r="BU8" s="115">
        <f t="shared" si="10"/>
        <v>19.5</v>
      </c>
      <c r="BV8" s="350">
        <v>18</v>
      </c>
      <c r="BW8" s="351">
        <v>18</v>
      </c>
      <c r="BX8" s="351">
        <v>15</v>
      </c>
      <c r="BY8" s="57">
        <f t="shared" si="11"/>
        <v>0.83333333333333337</v>
      </c>
      <c r="BZ8" s="355">
        <v>79.06</v>
      </c>
      <c r="CA8" s="352">
        <v>15</v>
      </c>
      <c r="CB8" s="351">
        <v>15</v>
      </c>
      <c r="CC8" s="351">
        <v>14</v>
      </c>
      <c r="CD8" s="57">
        <f t="shared" si="12"/>
        <v>0.93333333333333335</v>
      </c>
      <c r="CE8" s="332"/>
      <c r="CF8" s="334"/>
      <c r="CG8" s="334"/>
      <c r="CH8" s="334"/>
      <c r="CI8" s="57">
        <f t="shared" si="13"/>
        <v>0</v>
      </c>
      <c r="CJ8" s="332"/>
      <c r="CK8" s="335">
        <f t="shared" si="18"/>
        <v>16.5</v>
      </c>
    </row>
    <row r="9" spans="1:89" ht="30" customHeight="1">
      <c r="A9" s="9" t="s">
        <v>154</v>
      </c>
      <c r="B9" s="10"/>
      <c r="C9" s="11"/>
      <c r="D9" s="15"/>
      <c r="E9" s="16"/>
      <c r="F9" s="16"/>
      <c r="G9" s="25"/>
      <c r="H9" s="45">
        <v>630</v>
      </c>
      <c r="I9" s="46">
        <v>16</v>
      </c>
      <c r="J9" s="47">
        <v>20</v>
      </c>
      <c r="K9" s="15">
        <v>13</v>
      </c>
      <c r="L9" s="16">
        <v>13</v>
      </c>
      <c r="M9" s="17">
        <v>13</v>
      </c>
      <c r="N9" s="18">
        <f t="shared" ref="N9" si="19">IFERROR(M9/L9,0)*100</f>
        <v>100</v>
      </c>
      <c r="O9" s="19">
        <v>82.87</v>
      </c>
      <c r="P9" s="15">
        <v>19</v>
      </c>
      <c r="Q9" s="16">
        <v>19</v>
      </c>
      <c r="R9" s="17">
        <v>18</v>
      </c>
      <c r="S9" s="18">
        <f t="shared" ref="S9" si="20">IFERROR(R9/Q9,0)*100</f>
        <v>94.73684210526315</v>
      </c>
      <c r="T9" s="19">
        <v>84.05</v>
      </c>
      <c r="U9" s="15">
        <v>9</v>
      </c>
      <c r="V9" s="16">
        <v>8</v>
      </c>
      <c r="W9" s="17">
        <v>8</v>
      </c>
      <c r="X9" s="18">
        <f t="shared" ref="X9" si="21">IFERROR(W9/V9,0)*100</f>
        <v>100</v>
      </c>
      <c r="Y9" s="19">
        <v>85.77</v>
      </c>
      <c r="Z9" s="94">
        <v>0</v>
      </c>
      <c r="AA9" s="95">
        <v>0</v>
      </c>
      <c r="AB9" s="96"/>
      <c r="AC9" s="51"/>
      <c r="AD9" s="97"/>
      <c r="AE9" s="94"/>
      <c r="AF9" s="95"/>
      <c r="AG9" s="96"/>
      <c r="AH9" s="51">
        <f t="shared" ref="AH9" si="22">IFERROR(AG9/AF9,0)</f>
        <v>0</v>
      </c>
      <c r="AI9" s="97"/>
      <c r="AJ9" s="94"/>
      <c r="AK9" s="95"/>
      <c r="AL9" s="96"/>
      <c r="AM9" s="51">
        <f t="shared" ref="AM9" si="23">IFERROR(AL9/AK9,0)</f>
        <v>0</v>
      </c>
      <c r="AN9" s="98"/>
      <c r="AO9" s="97">
        <f t="shared" ref="AO9" si="24">AVERAGE(Z9,AE9,AJ9)</f>
        <v>0</v>
      </c>
      <c r="AP9" s="94"/>
      <c r="AQ9" s="95"/>
      <c r="AR9" s="96"/>
      <c r="AS9" s="51">
        <f t="shared" ref="AS9" si="25">IFERROR(AR9/AQ9,0)</f>
        <v>0</v>
      </c>
      <c r="AT9" s="97"/>
      <c r="AU9" s="94"/>
      <c r="AV9" s="95"/>
      <c r="AW9" s="96"/>
      <c r="AX9" s="51">
        <f t="shared" ref="AX9" si="26">IFERROR(AW9/AV9,0)</f>
        <v>0</v>
      </c>
      <c r="AY9" s="97"/>
      <c r="AZ9" s="94"/>
      <c r="BA9" s="95"/>
      <c r="BB9" s="96"/>
      <c r="BC9" s="51">
        <f t="shared" ref="BC9" si="27">IFERROR(BB9/BA9,0)</f>
        <v>0</v>
      </c>
      <c r="BD9" s="98"/>
      <c r="BE9" s="97">
        <f>IFERROR(AVERAGE(AP9,AU9,AZ9),0)</f>
        <v>0</v>
      </c>
      <c r="BF9" s="103"/>
      <c r="BG9" s="95"/>
      <c r="BH9" s="96"/>
      <c r="BI9" s="51">
        <f t="shared" ref="BI9" si="28">IFERROR(BH9/BG9,0)</f>
        <v>0</v>
      </c>
      <c r="BJ9" s="97"/>
      <c r="BK9" s="94"/>
      <c r="BL9" s="95"/>
      <c r="BM9" s="96"/>
      <c r="BN9" s="51">
        <f t="shared" ref="BN9" si="29">IFERROR(BM9/BL9,0)</f>
        <v>0</v>
      </c>
      <c r="BO9" s="97"/>
      <c r="BP9" s="110"/>
      <c r="BQ9" s="111"/>
      <c r="BR9" s="112"/>
      <c r="BS9" s="113">
        <f t="shared" ref="BS9" si="30">IFERROR(BR9/BQ9,0)</f>
        <v>0</v>
      </c>
      <c r="BT9" s="115"/>
      <c r="BU9" s="115">
        <f t="shared" ref="BU9" si="31">IFERROR(AVERAGE(BF9,BK9,BP9),0)</f>
        <v>0</v>
      </c>
      <c r="BV9" s="334">
        <v>10</v>
      </c>
      <c r="BW9" s="334">
        <v>10</v>
      </c>
      <c r="BX9" s="334">
        <v>10</v>
      </c>
      <c r="BY9" s="57">
        <f t="shared" si="11"/>
        <v>1</v>
      </c>
      <c r="BZ9" s="355">
        <v>83.77</v>
      </c>
      <c r="CA9" s="334"/>
      <c r="CB9" s="334"/>
      <c r="CC9" s="334"/>
      <c r="CD9" s="57"/>
      <c r="CE9" s="332"/>
      <c r="CF9" s="334"/>
      <c r="CG9" s="334"/>
      <c r="CH9" s="334"/>
      <c r="CI9" s="57"/>
      <c r="CJ9" s="332"/>
      <c r="CK9" s="335">
        <f t="shared" si="18"/>
        <v>10</v>
      </c>
    </row>
    <row r="10" spans="1:89" ht="30" customHeight="1">
      <c r="A10" s="9" t="s">
        <v>35</v>
      </c>
      <c r="B10" s="10" t="s">
        <v>3</v>
      </c>
      <c r="C10" s="11" t="s">
        <v>18</v>
      </c>
      <c r="D10" s="15">
        <v>124</v>
      </c>
      <c r="E10" s="16">
        <v>52</v>
      </c>
      <c r="F10" s="16">
        <v>94</v>
      </c>
      <c r="G10" s="25" t="s">
        <v>79</v>
      </c>
      <c r="H10" s="45">
        <v>1024</v>
      </c>
      <c r="I10" s="46">
        <v>27</v>
      </c>
      <c r="J10" s="47">
        <v>72</v>
      </c>
      <c r="K10" s="15">
        <v>50</v>
      </c>
      <c r="L10" s="16">
        <v>40</v>
      </c>
      <c r="M10" s="17">
        <v>40</v>
      </c>
      <c r="N10" s="18">
        <f t="shared" si="0"/>
        <v>100</v>
      </c>
      <c r="O10" s="19">
        <v>84</v>
      </c>
      <c r="P10" s="15"/>
      <c r="Q10" s="16"/>
      <c r="R10" s="17"/>
      <c r="S10" s="18">
        <f t="shared" si="1"/>
        <v>0</v>
      </c>
      <c r="T10" s="19"/>
      <c r="U10" s="15"/>
      <c r="V10" s="16"/>
      <c r="W10" s="17"/>
      <c r="X10" s="18">
        <f t="shared" si="2"/>
        <v>0</v>
      </c>
      <c r="Y10" s="19"/>
      <c r="Z10" s="94">
        <v>47</v>
      </c>
      <c r="AA10" s="95">
        <v>36</v>
      </c>
      <c r="AB10" s="96">
        <v>36</v>
      </c>
      <c r="AC10" s="51">
        <f t="shared" si="3"/>
        <v>1</v>
      </c>
      <c r="AD10" s="97">
        <v>81.09</v>
      </c>
      <c r="AE10" s="104"/>
      <c r="AF10" s="105"/>
      <c r="AG10" s="106"/>
      <c r="AH10" s="56">
        <f t="shared" si="4"/>
        <v>0</v>
      </c>
      <c r="AI10" s="107"/>
      <c r="AJ10" s="104"/>
      <c r="AK10" s="105"/>
      <c r="AL10" s="106"/>
      <c r="AM10" s="57">
        <f t="shared" si="5"/>
        <v>0</v>
      </c>
      <c r="AN10" s="108"/>
      <c r="AO10" s="97">
        <f t="shared" si="14"/>
        <v>47</v>
      </c>
      <c r="AP10" s="94">
        <v>62</v>
      </c>
      <c r="AQ10" s="95">
        <v>51</v>
      </c>
      <c r="AR10" s="96">
        <v>51</v>
      </c>
      <c r="AS10" s="51">
        <f t="shared" si="6"/>
        <v>1</v>
      </c>
      <c r="AT10" s="97">
        <v>83.88</v>
      </c>
      <c r="AU10" s="94">
        <v>48</v>
      </c>
      <c r="AV10" s="95">
        <v>43</v>
      </c>
      <c r="AW10" s="96">
        <v>43</v>
      </c>
      <c r="AX10" s="51">
        <f t="shared" si="7"/>
        <v>1</v>
      </c>
      <c r="AY10" s="97">
        <v>84.88</v>
      </c>
      <c r="AZ10" s="99"/>
      <c r="BA10" s="100"/>
      <c r="BB10" s="101"/>
      <c r="BC10" s="54">
        <f t="shared" si="8"/>
        <v>0</v>
      </c>
      <c r="BD10" s="102"/>
      <c r="BE10" s="97">
        <f t="shared" si="15"/>
        <v>55</v>
      </c>
      <c r="BF10" s="103">
        <v>49</v>
      </c>
      <c r="BG10" s="95">
        <v>43</v>
      </c>
      <c r="BH10" s="96">
        <v>43</v>
      </c>
      <c r="BI10" s="51">
        <f t="shared" si="9"/>
        <v>1</v>
      </c>
      <c r="BJ10" s="97">
        <v>82.88</v>
      </c>
      <c r="BK10" s="110"/>
      <c r="BL10" s="111"/>
      <c r="BM10" s="112"/>
      <c r="BN10" s="113">
        <f t="shared" si="16"/>
        <v>0</v>
      </c>
      <c r="BO10" s="114"/>
      <c r="BP10" s="110"/>
      <c r="BQ10" s="111"/>
      <c r="BR10" s="112"/>
      <c r="BS10" s="113">
        <f t="shared" si="17"/>
        <v>0</v>
      </c>
      <c r="BT10" s="115"/>
      <c r="BU10" s="115">
        <f t="shared" si="10"/>
        <v>49</v>
      </c>
      <c r="BV10" s="350">
        <v>32</v>
      </c>
      <c r="BW10" s="351">
        <v>25</v>
      </c>
      <c r="BX10" s="351">
        <v>25</v>
      </c>
      <c r="BY10" s="57">
        <f t="shared" si="11"/>
        <v>1</v>
      </c>
      <c r="BZ10" s="355">
        <v>84.06</v>
      </c>
      <c r="CA10" s="334"/>
      <c r="CB10" s="334"/>
      <c r="CC10" s="334"/>
      <c r="CD10" s="57">
        <f t="shared" si="12"/>
        <v>0</v>
      </c>
      <c r="CE10" s="332"/>
      <c r="CF10" s="334"/>
      <c r="CG10" s="334"/>
      <c r="CH10" s="334"/>
      <c r="CI10" s="57">
        <f t="shared" si="13"/>
        <v>0</v>
      </c>
      <c r="CJ10" s="332"/>
      <c r="CK10" s="335">
        <f t="shared" si="18"/>
        <v>32</v>
      </c>
    </row>
    <row r="11" spans="1:89" ht="30" customHeight="1">
      <c r="A11" s="9" t="s">
        <v>19</v>
      </c>
      <c r="B11" s="10" t="s">
        <v>3</v>
      </c>
      <c r="C11" s="11" t="s">
        <v>20</v>
      </c>
      <c r="D11" s="15">
        <v>96</v>
      </c>
      <c r="E11" s="16">
        <v>72</v>
      </c>
      <c r="F11" s="16">
        <v>80</v>
      </c>
      <c r="G11" s="25" t="s">
        <v>76</v>
      </c>
      <c r="H11" s="45">
        <v>1070</v>
      </c>
      <c r="I11" s="46">
        <v>26</v>
      </c>
      <c r="J11" s="47">
        <v>50</v>
      </c>
      <c r="K11" s="15">
        <v>17</v>
      </c>
      <c r="L11" s="16">
        <v>14</v>
      </c>
      <c r="M11" s="17">
        <v>14</v>
      </c>
      <c r="N11" s="18">
        <f t="shared" si="0"/>
        <v>100</v>
      </c>
      <c r="O11" s="19">
        <v>83.19</v>
      </c>
      <c r="P11" s="15"/>
      <c r="Q11" s="16"/>
      <c r="R11" s="17"/>
      <c r="S11" s="18">
        <f t="shared" si="1"/>
        <v>0</v>
      </c>
      <c r="T11" s="19"/>
      <c r="U11" s="15"/>
      <c r="V11" s="16"/>
      <c r="W11" s="17"/>
      <c r="X11" s="18">
        <f t="shared" si="2"/>
        <v>0</v>
      </c>
      <c r="Y11" s="19"/>
      <c r="Z11" s="94">
        <v>30</v>
      </c>
      <c r="AA11" s="95">
        <v>22</v>
      </c>
      <c r="AB11" s="96">
        <v>22</v>
      </c>
      <c r="AC11" s="51">
        <f t="shared" si="3"/>
        <v>1</v>
      </c>
      <c r="AD11" s="97">
        <v>83.15</v>
      </c>
      <c r="AE11" s="94">
        <v>19</v>
      </c>
      <c r="AF11" s="95">
        <v>15</v>
      </c>
      <c r="AG11" s="96">
        <v>15</v>
      </c>
      <c r="AH11" s="51">
        <f t="shared" si="4"/>
        <v>1</v>
      </c>
      <c r="AI11" s="97">
        <v>81.08</v>
      </c>
      <c r="AJ11" s="104"/>
      <c r="AK11" s="105"/>
      <c r="AL11" s="106"/>
      <c r="AM11" s="57">
        <f t="shared" si="5"/>
        <v>0</v>
      </c>
      <c r="AN11" s="108"/>
      <c r="AO11" s="97">
        <f t="shared" si="14"/>
        <v>24.5</v>
      </c>
      <c r="AP11" s="94">
        <v>28</v>
      </c>
      <c r="AQ11" s="95">
        <v>25</v>
      </c>
      <c r="AR11" s="96">
        <v>25</v>
      </c>
      <c r="AS11" s="51">
        <f t="shared" si="6"/>
        <v>1</v>
      </c>
      <c r="AT11" s="97">
        <v>82.31</v>
      </c>
      <c r="AU11" s="94">
        <v>37</v>
      </c>
      <c r="AV11" s="95">
        <v>33</v>
      </c>
      <c r="AW11" s="96">
        <v>32</v>
      </c>
      <c r="AX11" s="51">
        <f t="shared" si="7"/>
        <v>0.96969696969696972</v>
      </c>
      <c r="AY11" s="97">
        <v>82.28</v>
      </c>
      <c r="AZ11" s="99"/>
      <c r="BA11" s="100"/>
      <c r="BB11" s="101"/>
      <c r="BC11" s="54">
        <f t="shared" si="8"/>
        <v>0</v>
      </c>
      <c r="BD11" s="102"/>
      <c r="BE11" s="97">
        <f t="shared" si="15"/>
        <v>32.5</v>
      </c>
      <c r="BF11" s="103">
        <v>25</v>
      </c>
      <c r="BG11" s="95">
        <v>17</v>
      </c>
      <c r="BH11" s="96">
        <v>17</v>
      </c>
      <c r="BI11" s="51">
        <f t="shared" si="9"/>
        <v>1</v>
      </c>
      <c r="BJ11" s="97">
        <v>83.89</v>
      </c>
      <c r="BK11" s="110"/>
      <c r="BL11" s="111"/>
      <c r="BM11" s="112"/>
      <c r="BN11" s="113">
        <f t="shared" si="16"/>
        <v>0</v>
      </c>
      <c r="BO11" s="114"/>
      <c r="BP11" s="110"/>
      <c r="BQ11" s="111"/>
      <c r="BR11" s="112"/>
      <c r="BS11" s="113">
        <f t="shared" si="17"/>
        <v>0</v>
      </c>
      <c r="BT11" s="115"/>
      <c r="BU11" s="115">
        <f t="shared" si="10"/>
        <v>25</v>
      </c>
      <c r="BV11" s="350">
        <v>30</v>
      </c>
      <c r="BW11" s="351">
        <v>28</v>
      </c>
      <c r="BX11" s="351">
        <v>28</v>
      </c>
      <c r="BY11" s="57">
        <f t="shared" si="11"/>
        <v>1</v>
      </c>
      <c r="BZ11" s="355">
        <v>85.17</v>
      </c>
      <c r="CA11" s="334"/>
      <c r="CB11" s="334"/>
      <c r="CC11" s="334"/>
      <c r="CD11" s="57">
        <f t="shared" si="12"/>
        <v>0</v>
      </c>
      <c r="CE11" s="332"/>
      <c r="CF11" s="334"/>
      <c r="CG11" s="334"/>
      <c r="CH11" s="334"/>
      <c r="CI11" s="57">
        <f t="shared" si="13"/>
        <v>0</v>
      </c>
      <c r="CJ11" s="332"/>
      <c r="CK11" s="335">
        <f t="shared" si="18"/>
        <v>30</v>
      </c>
    </row>
    <row r="12" spans="1:89" ht="30" customHeight="1">
      <c r="A12" s="9" t="s">
        <v>21</v>
      </c>
      <c r="B12" s="10" t="s">
        <v>4</v>
      </c>
      <c r="C12" s="11" t="s">
        <v>6</v>
      </c>
      <c r="D12" s="15">
        <v>76</v>
      </c>
      <c r="E12" s="16">
        <v>68</v>
      </c>
      <c r="F12" s="16">
        <v>140</v>
      </c>
      <c r="G12" s="25" t="s">
        <v>77</v>
      </c>
      <c r="H12" s="45">
        <v>842</v>
      </c>
      <c r="I12" s="46">
        <v>40</v>
      </c>
      <c r="J12" s="47">
        <v>20</v>
      </c>
      <c r="K12" s="15">
        <v>19</v>
      </c>
      <c r="L12" s="16">
        <v>18</v>
      </c>
      <c r="M12" s="17">
        <v>17</v>
      </c>
      <c r="N12" s="18">
        <f t="shared" si="0"/>
        <v>94.444444444444443</v>
      </c>
      <c r="O12" s="19">
        <v>83.33</v>
      </c>
      <c r="P12" s="15">
        <v>16</v>
      </c>
      <c r="Q12" s="16">
        <v>12</v>
      </c>
      <c r="R12" s="17">
        <v>10</v>
      </c>
      <c r="S12" s="18">
        <f t="shared" si="1"/>
        <v>83.333333333333343</v>
      </c>
      <c r="T12" s="19">
        <v>82.63</v>
      </c>
      <c r="U12" s="15">
        <v>17</v>
      </c>
      <c r="V12" s="16">
        <v>14</v>
      </c>
      <c r="W12" s="17">
        <v>12</v>
      </c>
      <c r="X12" s="18">
        <f t="shared" si="2"/>
        <v>85.714285714285708</v>
      </c>
      <c r="Y12" s="19">
        <v>81.87</v>
      </c>
      <c r="Z12" s="94">
        <v>18</v>
      </c>
      <c r="AA12" s="95">
        <v>17</v>
      </c>
      <c r="AB12" s="96">
        <v>16</v>
      </c>
      <c r="AC12" s="51">
        <f t="shared" si="3"/>
        <v>0.94117647058823528</v>
      </c>
      <c r="AD12" s="97">
        <v>82.8</v>
      </c>
      <c r="AE12" s="104"/>
      <c r="AF12" s="105"/>
      <c r="AG12" s="106"/>
      <c r="AH12" s="56">
        <f t="shared" si="4"/>
        <v>0</v>
      </c>
      <c r="AI12" s="107"/>
      <c r="AJ12" s="104"/>
      <c r="AK12" s="105"/>
      <c r="AL12" s="106"/>
      <c r="AM12" s="57">
        <f t="shared" si="5"/>
        <v>0</v>
      </c>
      <c r="AN12" s="108"/>
      <c r="AO12" s="97">
        <f t="shared" si="14"/>
        <v>18</v>
      </c>
      <c r="AP12" s="94">
        <v>19</v>
      </c>
      <c r="AQ12" s="95">
        <v>14</v>
      </c>
      <c r="AR12" s="96">
        <v>14</v>
      </c>
      <c r="AS12" s="51">
        <f t="shared" si="6"/>
        <v>1</v>
      </c>
      <c r="AT12" s="97">
        <v>80.38</v>
      </c>
      <c r="AU12" s="99"/>
      <c r="AV12" s="100"/>
      <c r="AW12" s="101"/>
      <c r="AX12" s="54">
        <f t="shared" si="7"/>
        <v>0</v>
      </c>
      <c r="AY12" s="109"/>
      <c r="AZ12" s="99"/>
      <c r="BA12" s="100"/>
      <c r="BB12" s="101"/>
      <c r="BC12" s="54">
        <f t="shared" si="8"/>
        <v>0</v>
      </c>
      <c r="BD12" s="102"/>
      <c r="BE12" s="97">
        <f t="shared" si="15"/>
        <v>19</v>
      </c>
      <c r="BF12" s="103">
        <v>16</v>
      </c>
      <c r="BG12" s="95">
        <v>13</v>
      </c>
      <c r="BH12" s="96">
        <v>13</v>
      </c>
      <c r="BI12" s="51">
        <f t="shared" si="9"/>
        <v>1</v>
      </c>
      <c r="BJ12" s="97">
        <v>80.12</v>
      </c>
      <c r="BK12" s="94">
        <v>13</v>
      </c>
      <c r="BL12" s="95">
        <v>11</v>
      </c>
      <c r="BM12" s="96">
        <v>11</v>
      </c>
      <c r="BN12" s="51">
        <f t="shared" si="16"/>
        <v>1</v>
      </c>
      <c r="BO12" s="97">
        <v>82.52</v>
      </c>
      <c r="BP12" s="110"/>
      <c r="BQ12" s="111"/>
      <c r="BR12" s="112"/>
      <c r="BS12" s="113">
        <f t="shared" si="17"/>
        <v>0</v>
      </c>
      <c r="BT12" s="115"/>
      <c r="BU12" s="115">
        <f t="shared" si="10"/>
        <v>14.5</v>
      </c>
      <c r="BV12" s="350">
        <v>12</v>
      </c>
      <c r="BW12" s="351">
        <v>9</v>
      </c>
      <c r="BX12" s="351">
        <v>8</v>
      </c>
      <c r="BY12" s="57">
        <f t="shared" si="11"/>
        <v>0.88888888888888884</v>
      </c>
      <c r="BZ12" s="355">
        <v>77.7</v>
      </c>
      <c r="CA12" s="334"/>
      <c r="CB12" s="334"/>
      <c r="CC12" s="334"/>
      <c r="CD12" s="57">
        <f t="shared" si="12"/>
        <v>0</v>
      </c>
      <c r="CE12" s="332"/>
      <c r="CF12" s="334"/>
      <c r="CG12" s="334"/>
      <c r="CH12" s="334"/>
      <c r="CI12" s="57">
        <f t="shared" si="13"/>
        <v>0</v>
      </c>
      <c r="CJ12" s="332"/>
      <c r="CK12" s="335">
        <f t="shared" si="18"/>
        <v>12</v>
      </c>
    </row>
    <row r="13" spans="1:89" ht="30" customHeight="1">
      <c r="A13" s="9" t="s">
        <v>1</v>
      </c>
      <c r="B13" s="10" t="s">
        <v>3</v>
      </c>
      <c r="C13" s="11" t="s">
        <v>6</v>
      </c>
      <c r="D13" s="15">
        <v>96</v>
      </c>
      <c r="E13" s="16">
        <v>45</v>
      </c>
      <c r="F13" s="16">
        <v>111</v>
      </c>
      <c r="G13" s="25" t="s">
        <v>76</v>
      </c>
      <c r="H13" s="45">
        <v>1032</v>
      </c>
      <c r="I13" s="46">
        <v>27</v>
      </c>
      <c r="J13" s="47">
        <v>52</v>
      </c>
      <c r="K13" s="15">
        <v>33</v>
      </c>
      <c r="L13" s="16">
        <v>30</v>
      </c>
      <c r="M13" s="17">
        <v>30</v>
      </c>
      <c r="N13" s="18">
        <f t="shared" ref="N13:N28" si="32">IFERROR(M13/L13,0)*100</f>
        <v>100</v>
      </c>
      <c r="O13" s="19">
        <v>79.08</v>
      </c>
      <c r="P13" s="15">
        <v>37</v>
      </c>
      <c r="Q13" s="16">
        <v>32</v>
      </c>
      <c r="R13" s="17">
        <v>32</v>
      </c>
      <c r="S13" s="18">
        <f t="shared" si="1"/>
        <v>100</v>
      </c>
      <c r="T13" s="19">
        <v>83.84</v>
      </c>
      <c r="U13" s="15"/>
      <c r="V13" s="16"/>
      <c r="W13" s="17"/>
      <c r="X13" s="18">
        <f t="shared" si="2"/>
        <v>0</v>
      </c>
      <c r="Y13" s="19"/>
      <c r="Z13" s="94">
        <v>33</v>
      </c>
      <c r="AA13" s="95">
        <v>28</v>
      </c>
      <c r="AB13" s="96">
        <v>27</v>
      </c>
      <c r="AC13" s="51">
        <f t="shared" si="3"/>
        <v>0.9642857142857143</v>
      </c>
      <c r="AD13" s="97">
        <v>84.59</v>
      </c>
      <c r="AE13" s="94">
        <v>40</v>
      </c>
      <c r="AF13" s="95">
        <v>35</v>
      </c>
      <c r="AG13" s="96">
        <v>35</v>
      </c>
      <c r="AH13" s="51">
        <f t="shared" si="4"/>
        <v>1</v>
      </c>
      <c r="AI13" s="97">
        <v>83.34</v>
      </c>
      <c r="AJ13" s="104"/>
      <c r="AK13" s="105"/>
      <c r="AL13" s="106"/>
      <c r="AM13" s="57">
        <f t="shared" si="5"/>
        <v>0</v>
      </c>
      <c r="AN13" s="108"/>
      <c r="AO13" s="97">
        <f t="shared" si="14"/>
        <v>36.5</v>
      </c>
      <c r="AP13" s="94">
        <v>51</v>
      </c>
      <c r="AQ13" s="95">
        <v>44</v>
      </c>
      <c r="AR13" s="96">
        <v>44</v>
      </c>
      <c r="AS13" s="51">
        <f t="shared" si="6"/>
        <v>1</v>
      </c>
      <c r="AT13" s="97">
        <v>84.02</v>
      </c>
      <c r="AU13" s="94">
        <v>51</v>
      </c>
      <c r="AV13" s="95">
        <v>44</v>
      </c>
      <c r="AW13" s="96">
        <v>44</v>
      </c>
      <c r="AX13" s="51">
        <f t="shared" si="7"/>
        <v>1</v>
      </c>
      <c r="AY13" s="97">
        <v>82.36</v>
      </c>
      <c r="AZ13" s="99"/>
      <c r="BA13" s="100"/>
      <c r="BB13" s="101"/>
      <c r="BC13" s="54"/>
      <c r="BD13" s="102"/>
      <c r="BE13" s="97">
        <f t="shared" si="15"/>
        <v>51</v>
      </c>
      <c r="BF13" s="103">
        <v>51</v>
      </c>
      <c r="BG13" s="95">
        <v>41</v>
      </c>
      <c r="BH13" s="96">
        <v>41</v>
      </c>
      <c r="BI13" s="51">
        <f t="shared" si="9"/>
        <v>1</v>
      </c>
      <c r="BJ13" s="97">
        <v>81.819999999999993</v>
      </c>
      <c r="BK13" s="94">
        <v>52</v>
      </c>
      <c r="BL13" s="95">
        <v>47</v>
      </c>
      <c r="BM13" s="96">
        <v>47</v>
      </c>
      <c r="BN13" s="51">
        <f t="shared" si="16"/>
        <v>1</v>
      </c>
      <c r="BO13" s="97">
        <v>81.599999999999994</v>
      </c>
      <c r="BP13" s="110"/>
      <c r="BQ13" s="111"/>
      <c r="BR13" s="112"/>
      <c r="BS13" s="113">
        <f t="shared" si="17"/>
        <v>0</v>
      </c>
      <c r="BT13" s="115"/>
      <c r="BU13" s="115">
        <f t="shared" si="10"/>
        <v>51.5</v>
      </c>
      <c r="BV13" s="350">
        <v>55</v>
      </c>
      <c r="BW13" s="351">
        <v>50</v>
      </c>
      <c r="BX13" s="351">
        <v>50</v>
      </c>
      <c r="BY13" s="57">
        <f t="shared" si="11"/>
        <v>1</v>
      </c>
      <c r="BZ13" s="355">
        <v>81.63</v>
      </c>
      <c r="CA13" s="334"/>
      <c r="CB13" s="334"/>
      <c r="CC13" s="334"/>
      <c r="CD13" s="57">
        <f t="shared" si="12"/>
        <v>0</v>
      </c>
      <c r="CE13" s="332"/>
      <c r="CF13" s="334"/>
      <c r="CG13" s="334"/>
      <c r="CH13" s="334"/>
      <c r="CI13" s="57">
        <f t="shared" si="13"/>
        <v>0</v>
      </c>
      <c r="CJ13" s="332"/>
      <c r="CK13" s="335">
        <f t="shared" si="18"/>
        <v>55</v>
      </c>
    </row>
    <row r="14" spans="1:89" ht="30" customHeight="1">
      <c r="A14" s="9" t="s">
        <v>97</v>
      </c>
      <c r="B14" s="10" t="s">
        <v>3</v>
      </c>
      <c r="C14" s="11" t="s">
        <v>18</v>
      </c>
      <c r="D14" s="15">
        <v>88</v>
      </c>
      <c r="E14" s="16">
        <v>50</v>
      </c>
      <c r="F14" s="16">
        <v>96</v>
      </c>
      <c r="G14" s="25" t="s">
        <v>76</v>
      </c>
      <c r="H14" s="45">
        <v>840</v>
      </c>
      <c r="I14" s="46">
        <v>27</v>
      </c>
      <c r="J14" s="47">
        <v>60</v>
      </c>
      <c r="K14" s="15">
        <v>18</v>
      </c>
      <c r="L14" s="16">
        <v>17</v>
      </c>
      <c r="M14" s="17">
        <v>17</v>
      </c>
      <c r="N14" s="18">
        <f t="shared" si="32"/>
        <v>100</v>
      </c>
      <c r="O14" s="19">
        <v>85.11</v>
      </c>
      <c r="P14" s="15"/>
      <c r="Q14" s="16"/>
      <c r="R14" s="17"/>
      <c r="S14" s="18">
        <f t="shared" si="1"/>
        <v>0</v>
      </c>
      <c r="T14" s="19"/>
      <c r="U14" s="15"/>
      <c r="V14" s="16"/>
      <c r="W14" s="17"/>
      <c r="X14" s="18">
        <f t="shared" si="2"/>
        <v>0</v>
      </c>
      <c r="Y14" s="19"/>
      <c r="Z14" s="94">
        <v>28</v>
      </c>
      <c r="AA14" s="95">
        <v>25</v>
      </c>
      <c r="AB14" s="96">
        <v>25</v>
      </c>
      <c r="AC14" s="51">
        <f t="shared" si="3"/>
        <v>1</v>
      </c>
      <c r="AD14" s="97">
        <v>81.48</v>
      </c>
      <c r="AE14" s="94">
        <v>47</v>
      </c>
      <c r="AF14" s="95">
        <v>41</v>
      </c>
      <c r="AG14" s="96">
        <v>40</v>
      </c>
      <c r="AH14" s="51">
        <f t="shared" si="4"/>
        <v>0.97560975609756095</v>
      </c>
      <c r="AI14" s="97">
        <v>81.31</v>
      </c>
      <c r="AJ14" s="104"/>
      <c r="AK14" s="105"/>
      <c r="AL14" s="106"/>
      <c r="AM14" s="57">
        <f t="shared" si="5"/>
        <v>0</v>
      </c>
      <c r="AN14" s="108"/>
      <c r="AO14" s="97">
        <f t="shared" si="14"/>
        <v>37.5</v>
      </c>
      <c r="AP14" s="94">
        <v>34</v>
      </c>
      <c r="AQ14" s="95">
        <v>33</v>
      </c>
      <c r="AR14" s="96">
        <v>33</v>
      </c>
      <c r="AS14" s="51">
        <f t="shared" si="6"/>
        <v>1</v>
      </c>
      <c r="AT14" s="97">
        <v>84.96</v>
      </c>
      <c r="AU14" s="94">
        <v>33</v>
      </c>
      <c r="AV14" s="95">
        <v>29</v>
      </c>
      <c r="AW14" s="96">
        <v>29</v>
      </c>
      <c r="AX14" s="51">
        <f t="shared" si="7"/>
        <v>1</v>
      </c>
      <c r="AY14" s="97">
        <v>83.02</v>
      </c>
      <c r="AZ14" s="99"/>
      <c r="BA14" s="100"/>
      <c r="BB14" s="101"/>
      <c r="BC14" s="54">
        <f t="shared" si="8"/>
        <v>0</v>
      </c>
      <c r="BD14" s="102"/>
      <c r="BE14" s="97">
        <f t="shared" si="15"/>
        <v>33.5</v>
      </c>
      <c r="BF14" s="116"/>
      <c r="BG14" s="111"/>
      <c r="BH14" s="112"/>
      <c r="BI14" s="113"/>
      <c r="BJ14" s="114"/>
      <c r="BK14" s="110"/>
      <c r="BL14" s="111"/>
      <c r="BM14" s="112"/>
      <c r="BN14" s="113"/>
      <c r="BO14" s="114"/>
      <c r="BP14" s="110"/>
      <c r="BQ14" s="111"/>
      <c r="BR14" s="112"/>
      <c r="BS14" s="113"/>
      <c r="BT14" s="115"/>
      <c r="BU14" s="115">
        <f t="shared" si="10"/>
        <v>0</v>
      </c>
      <c r="BV14" s="334"/>
      <c r="BW14" s="334"/>
      <c r="BX14" s="334"/>
      <c r="BY14" s="57">
        <f t="shared" si="11"/>
        <v>0</v>
      </c>
      <c r="BZ14" s="355"/>
      <c r="CA14" s="334"/>
      <c r="CB14" s="334"/>
      <c r="CC14" s="334"/>
      <c r="CD14" s="57">
        <f t="shared" si="12"/>
        <v>0</v>
      </c>
      <c r="CE14" s="332"/>
      <c r="CF14" s="334"/>
      <c r="CG14" s="334"/>
      <c r="CH14" s="334"/>
      <c r="CI14" s="57">
        <f t="shared" si="13"/>
        <v>0</v>
      </c>
      <c r="CJ14" s="332"/>
      <c r="CK14" s="335">
        <f t="shared" si="18"/>
        <v>0</v>
      </c>
    </row>
    <row r="15" spans="1:89" ht="30" customHeight="1">
      <c r="A15" s="9" t="s">
        <v>22</v>
      </c>
      <c r="B15" s="10" t="s">
        <v>4</v>
      </c>
      <c r="C15" s="11" t="s">
        <v>23</v>
      </c>
      <c r="D15" s="15">
        <v>80</v>
      </c>
      <c r="E15" s="16">
        <v>55</v>
      </c>
      <c r="F15" s="16">
        <v>64</v>
      </c>
      <c r="G15" s="25" t="s">
        <v>100</v>
      </c>
      <c r="H15" s="45">
        <v>685</v>
      </c>
      <c r="I15" s="46">
        <v>18</v>
      </c>
      <c r="J15" s="47">
        <v>30</v>
      </c>
      <c r="K15" s="15"/>
      <c r="L15" s="16"/>
      <c r="M15" s="17"/>
      <c r="N15" s="18">
        <f t="shared" si="32"/>
        <v>0</v>
      </c>
      <c r="O15" s="19"/>
      <c r="P15" s="15"/>
      <c r="Q15" s="16"/>
      <c r="R15" s="17"/>
      <c r="S15" s="18">
        <f t="shared" si="1"/>
        <v>0</v>
      </c>
      <c r="T15" s="19"/>
      <c r="U15" s="15"/>
      <c r="V15" s="16"/>
      <c r="W15" s="17"/>
      <c r="X15" s="18">
        <f t="shared" si="2"/>
        <v>0</v>
      </c>
      <c r="Y15" s="19"/>
      <c r="Z15" s="104"/>
      <c r="AA15" s="105"/>
      <c r="AB15" s="106"/>
      <c r="AC15" s="106"/>
      <c r="AD15" s="107">
        <v>0</v>
      </c>
      <c r="AE15" s="104"/>
      <c r="AF15" s="105"/>
      <c r="AG15" s="106"/>
      <c r="AH15" s="56">
        <f t="shared" si="4"/>
        <v>0</v>
      </c>
      <c r="AI15" s="107">
        <v>0</v>
      </c>
      <c r="AJ15" s="104"/>
      <c r="AK15" s="105"/>
      <c r="AL15" s="106"/>
      <c r="AM15" s="57">
        <f t="shared" si="5"/>
        <v>0</v>
      </c>
      <c r="AN15" s="108"/>
      <c r="AO15" s="97">
        <v>0</v>
      </c>
      <c r="AP15" s="94">
        <v>14</v>
      </c>
      <c r="AQ15" s="95">
        <v>13</v>
      </c>
      <c r="AR15" s="96">
        <v>13</v>
      </c>
      <c r="AS15" s="51">
        <f t="shared" si="6"/>
        <v>1</v>
      </c>
      <c r="AT15" s="97">
        <v>88.64</v>
      </c>
      <c r="AU15" s="94">
        <v>25</v>
      </c>
      <c r="AV15" s="95">
        <v>24</v>
      </c>
      <c r="AW15" s="96">
        <v>24</v>
      </c>
      <c r="AX15" s="51">
        <f t="shared" si="7"/>
        <v>1</v>
      </c>
      <c r="AY15" s="97">
        <v>85.26</v>
      </c>
      <c r="AZ15" s="99"/>
      <c r="BA15" s="100"/>
      <c r="BB15" s="101"/>
      <c r="BC15" s="54">
        <f t="shared" si="8"/>
        <v>0</v>
      </c>
      <c r="BD15" s="102"/>
      <c r="BE15" s="97">
        <f t="shared" si="15"/>
        <v>19.5</v>
      </c>
      <c r="BF15" s="103">
        <v>24</v>
      </c>
      <c r="BG15" s="95">
        <v>24</v>
      </c>
      <c r="BH15" s="96">
        <v>24</v>
      </c>
      <c r="BI15" s="51">
        <f t="shared" si="9"/>
        <v>1</v>
      </c>
      <c r="BJ15" s="97">
        <v>83.85</v>
      </c>
      <c r="BK15" s="94">
        <v>22</v>
      </c>
      <c r="BL15" s="95">
        <v>16</v>
      </c>
      <c r="BM15" s="96">
        <v>16</v>
      </c>
      <c r="BN15" s="51">
        <f t="shared" si="16"/>
        <v>1</v>
      </c>
      <c r="BO15" s="97">
        <v>83.41</v>
      </c>
      <c r="BP15" s="110"/>
      <c r="BQ15" s="111"/>
      <c r="BR15" s="112"/>
      <c r="BS15" s="113">
        <f t="shared" si="17"/>
        <v>0</v>
      </c>
      <c r="BT15" s="115"/>
      <c r="BU15" s="115">
        <f t="shared" si="10"/>
        <v>23</v>
      </c>
      <c r="BV15" s="350">
        <v>30</v>
      </c>
      <c r="BW15" s="351">
        <v>30</v>
      </c>
      <c r="BX15" s="351">
        <v>30</v>
      </c>
      <c r="BY15" s="57">
        <f t="shared" si="11"/>
        <v>1</v>
      </c>
      <c r="BZ15" s="355">
        <v>85.26</v>
      </c>
      <c r="CA15" s="352">
        <v>18</v>
      </c>
      <c r="CB15" s="351">
        <v>17</v>
      </c>
      <c r="CC15" s="351">
        <v>17</v>
      </c>
      <c r="CD15" s="57">
        <f t="shared" si="12"/>
        <v>1</v>
      </c>
      <c r="CE15" s="332"/>
      <c r="CF15" s="334"/>
      <c r="CG15" s="334"/>
      <c r="CH15" s="334"/>
      <c r="CI15" s="57">
        <f t="shared" si="13"/>
        <v>0</v>
      </c>
      <c r="CJ15" s="332"/>
      <c r="CK15" s="335">
        <f t="shared" si="18"/>
        <v>24</v>
      </c>
    </row>
    <row r="16" spans="1:89" ht="30" customHeight="1">
      <c r="A16" s="9" t="s">
        <v>36</v>
      </c>
      <c r="B16" s="10" t="s">
        <v>4</v>
      </c>
      <c r="C16" s="11" t="s">
        <v>13</v>
      </c>
      <c r="D16" s="15">
        <v>88</v>
      </c>
      <c r="E16" s="16">
        <v>58</v>
      </c>
      <c r="F16" s="16">
        <v>72</v>
      </c>
      <c r="G16" s="25" t="s">
        <v>79</v>
      </c>
      <c r="H16" s="45">
        <v>850</v>
      </c>
      <c r="I16" s="46">
        <v>21</v>
      </c>
      <c r="J16" s="47">
        <v>40</v>
      </c>
      <c r="K16" s="15">
        <v>22</v>
      </c>
      <c r="L16" s="16">
        <v>20</v>
      </c>
      <c r="M16" s="17">
        <v>20</v>
      </c>
      <c r="N16" s="18">
        <f t="shared" si="32"/>
        <v>100</v>
      </c>
      <c r="O16" s="19">
        <v>84.38</v>
      </c>
      <c r="P16" s="15">
        <v>25</v>
      </c>
      <c r="Q16" s="16">
        <v>23</v>
      </c>
      <c r="R16" s="17">
        <v>23</v>
      </c>
      <c r="S16" s="18">
        <f t="shared" si="1"/>
        <v>100</v>
      </c>
      <c r="T16" s="19">
        <v>81.760000000000005</v>
      </c>
      <c r="U16" s="15"/>
      <c r="V16" s="16"/>
      <c r="W16" s="17"/>
      <c r="X16" s="18">
        <f t="shared" si="2"/>
        <v>0</v>
      </c>
      <c r="Y16" s="19"/>
      <c r="Z16" s="94">
        <v>22</v>
      </c>
      <c r="AA16" s="95">
        <v>22</v>
      </c>
      <c r="AB16" s="96">
        <v>22</v>
      </c>
      <c r="AC16" s="51">
        <f t="shared" si="3"/>
        <v>1</v>
      </c>
      <c r="AD16" s="97">
        <v>83.95</v>
      </c>
      <c r="AE16" s="94">
        <v>21</v>
      </c>
      <c r="AF16" s="95">
        <v>18</v>
      </c>
      <c r="AG16" s="96">
        <v>18</v>
      </c>
      <c r="AH16" s="51">
        <f t="shared" si="4"/>
        <v>1</v>
      </c>
      <c r="AI16" s="97">
        <v>84.4</v>
      </c>
      <c r="AJ16" s="104"/>
      <c r="AK16" s="105"/>
      <c r="AL16" s="106"/>
      <c r="AM16" s="57">
        <f t="shared" si="5"/>
        <v>0</v>
      </c>
      <c r="AN16" s="108"/>
      <c r="AO16" s="97">
        <f t="shared" si="14"/>
        <v>21.5</v>
      </c>
      <c r="AP16" s="94">
        <v>17</v>
      </c>
      <c r="AQ16" s="95">
        <v>17</v>
      </c>
      <c r="AR16" s="96">
        <v>17</v>
      </c>
      <c r="AS16" s="51">
        <f t="shared" si="6"/>
        <v>1</v>
      </c>
      <c r="AT16" s="97">
        <v>84.93</v>
      </c>
      <c r="AU16" s="94">
        <v>22</v>
      </c>
      <c r="AV16" s="95">
        <v>22</v>
      </c>
      <c r="AW16" s="96">
        <v>22</v>
      </c>
      <c r="AX16" s="51">
        <f t="shared" si="7"/>
        <v>1</v>
      </c>
      <c r="AY16" s="97">
        <v>83.5</v>
      </c>
      <c r="AZ16" s="99"/>
      <c r="BA16" s="100"/>
      <c r="BB16" s="101"/>
      <c r="BC16" s="54">
        <f t="shared" si="8"/>
        <v>0</v>
      </c>
      <c r="BD16" s="102"/>
      <c r="BE16" s="97">
        <f t="shared" si="15"/>
        <v>19.5</v>
      </c>
      <c r="BF16" s="103">
        <v>31</v>
      </c>
      <c r="BG16" s="95">
        <v>29</v>
      </c>
      <c r="BH16" s="96">
        <v>29</v>
      </c>
      <c r="BI16" s="51">
        <f t="shared" si="9"/>
        <v>1</v>
      </c>
      <c r="BJ16" s="97">
        <v>82.84</v>
      </c>
      <c r="BK16" s="94">
        <v>38</v>
      </c>
      <c r="BL16" s="95">
        <v>37</v>
      </c>
      <c r="BM16" s="96">
        <v>37</v>
      </c>
      <c r="BN16" s="51">
        <f t="shared" si="16"/>
        <v>1</v>
      </c>
      <c r="BO16" s="97">
        <v>82.43</v>
      </c>
      <c r="BP16" s="110"/>
      <c r="BQ16" s="111"/>
      <c r="BR16" s="112"/>
      <c r="BS16" s="113">
        <f t="shared" si="17"/>
        <v>0</v>
      </c>
      <c r="BT16" s="115"/>
      <c r="BU16" s="115">
        <f t="shared" si="10"/>
        <v>34.5</v>
      </c>
      <c r="BV16" s="350">
        <v>38</v>
      </c>
      <c r="BW16" s="351">
        <v>38</v>
      </c>
      <c r="BX16" s="351">
        <v>38</v>
      </c>
      <c r="BY16" s="57">
        <f t="shared" si="11"/>
        <v>1</v>
      </c>
      <c r="BZ16" s="355">
        <v>81.7</v>
      </c>
      <c r="CA16" s="352">
        <v>28</v>
      </c>
      <c r="CB16" s="351">
        <v>27</v>
      </c>
      <c r="CC16" s="351">
        <v>27</v>
      </c>
      <c r="CD16" s="57">
        <f t="shared" si="12"/>
        <v>1</v>
      </c>
      <c r="CE16" s="332"/>
      <c r="CF16" s="334"/>
      <c r="CG16" s="334"/>
      <c r="CH16" s="334"/>
      <c r="CI16" s="57">
        <f t="shared" si="13"/>
        <v>0</v>
      </c>
      <c r="CJ16" s="332"/>
      <c r="CK16" s="335">
        <f t="shared" si="18"/>
        <v>33</v>
      </c>
    </row>
    <row r="17" spans="1:89" ht="30" customHeight="1">
      <c r="A17" s="9" t="s">
        <v>33</v>
      </c>
      <c r="B17" s="10" t="s">
        <v>34</v>
      </c>
      <c r="C17" s="11" t="s">
        <v>13</v>
      </c>
      <c r="D17" s="15">
        <v>20</v>
      </c>
      <c r="E17" s="16">
        <v>20</v>
      </c>
      <c r="F17" s="16">
        <v>20</v>
      </c>
      <c r="G17" s="25" t="s">
        <v>79</v>
      </c>
      <c r="H17" s="45">
        <v>101</v>
      </c>
      <c r="I17" s="46">
        <v>2</v>
      </c>
      <c r="J17" s="47">
        <v>24</v>
      </c>
      <c r="K17" s="15">
        <v>6</v>
      </c>
      <c r="L17" s="16">
        <v>5</v>
      </c>
      <c r="M17" s="17">
        <v>5</v>
      </c>
      <c r="N17" s="18">
        <f t="shared" si="32"/>
        <v>100</v>
      </c>
      <c r="O17" s="19">
        <v>79.08</v>
      </c>
      <c r="P17" s="15">
        <v>14</v>
      </c>
      <c r="Q17" s="16">
        <v>14</v>
      </c>
      <c r="R17" s="17">
        <v>13</v>
      </c>
      <c r="S17" s="18">
        <f t="shared" si="1"/>
        <v>92.857142857142861</v>
      </c>
      <c r="T17" s="19">
        <v>81.430000000000007</v>
      </c>
      <c r="U17" s="15">
        <v>9</v>
      </c>
      <c r="V17" s="16">
        <v>8</v>
      </c>
      <c r="W17" s="17">
        <v>8</v>
      </c>
      <c r="X17" s="18">
        <f t="shared" si="2"/>
        <v>100</v>
      </c>
      <c r="Y17" s="19">
        <v>76.73</v>
      </c>
      <c r="Z17" s="94">
        <v>13</v>
      </c>
      <c r="AA17" s="95">
        <v>13</v>
      </c>
      <c r="AB17" s="96">
        <v>12</v>
      </c>
      <c r="AC17" s="51">
        <f t="shared" si="3"/>
        <v>0.92307692307692313</v>
      </c>
      <c r="AD17" s="97">
        <v>82.72</v>
      </c>
      <c r="AE17" s="94">
        <v>13</v>
      </c>
      <c r="AF17" s="95">
        <v>12</v>
      </c>
      <c r="AG17" s="96">
        <v>12</v>
      </c>
      <c r="AH17" s="51">
        <f t="shared" si="4"/>
        <v>1</v>
      </c>
      <c r="AI17" s="97">
        <v>83.14</v>
      </c>
      <c r="AJ17" s="104"/>
      <c r="AK17" s="105"/>
      <c r="AL17" s="106"/>
      <c r="AM17" s="57">
        <f t="shared" si="5"/>
        <v>0</v>
      </c>
      <c r="AN17" s="108"/>
      <c r="AO17" s="97">
        <f t="shared" si="14"/>
        <v>13</v>
      </c>
      <c r="AP17" s="94">
        <v>15</v>
      </c>
      <c r="AQ17" s="95">
        <v>15</v>
      </c>
      <c r="AR17" s="96">
        <v>15</v>
      </c>
      <c r="AS17" s="51">
        <f t="shared" si="6"/>
        <v>1</v>
      </c>
      <c r="AT17" s="97">
        <v>84.46</v>
      </c>
      <c r="AU17" s="94">
        <v>16</v>
      </c>
      <c r="AV17" s="95">
        <v>16</v>
      </c>
      <c r="AW17" s="96">
        <v>16</v>
      </c>
      <c r="AX17" s="51">
        <f t="shared" si="7"/>
        <v>1</v>
      </c>
      <c r="AY17" s="98">
        <v>82.84</v>
      </c>
      <c r="AZ17" s="99"/>
      <c r="BA17" s="100"/>
      <c r="BB17" s="101"/>
      <c r="BC17" s="54">
        <f t="shared" si="8"/>
        <v>0</v>
      </c>
      <c r="BD17" s="102"/>
      <c r="BE17" s="97">
        <f>AVERAGE(AP17,BF17,AZ17)</f>
        <v>16</v>
      </c>
      <c r="BF17" s="94">
        <v>17</v>
      </c>
      <c r="BG17" s="95">
        <v>17</v>
      </c>
      <c r="BH17" s="96">
        <v>16</v>
      </c>
      <c r="BI17" s="51">
        <f>IFERROR(BH17/BG17,0)</f>
        <v>0.94117647058823528</v>
      </c>
      <c r="BJ17" s="97">
        <v>81.63</v>
      </c>
      <c r="BK17" s="94">
        <v>10</v>
      </c>
      <c r="BL17" s="95">
        <v>10</v>
      </c>
      <c r="BM17" s="96">
        <v>10</v>
      </c>
      <c r="BN17" s="51">
        <f t="shared" si="16"/>
        <v>1</v>
      </c>
      <c r="BO17" s="97">
        <v>80.69</v>
      </c>
      <c r="BP17" s="94">
        <v>8</v>
      </c>
      <c r="BQ17" s="95">
        <v>8</v>
      </c>
      <c r="BR17" s="96">
        <v>8</v>
      </c>
      <c r="BS17" s="51">
        <f t="shared" si="17"/>
        <v>1</v>
      </c>
      <c r="BT17" s="98">
        <v>80.58</v>
      </c>
      <c r="BU17" s="98">
        <f t="shared" si="10"/>
        <v>11.666666666666666</v>
      </c>
      <c r="BV17" s="352">
        <v>10</v>
      </c>
      <c r="BW17" s="351">
        <v>10</v>
      </c>
      <c r="BX17" s="351">
        <v>10</v>
      </c>
      <c r="BY17" s="57">
        <f t="shared" si="11"/>
        <v>1</v>
      </c>
      <c r="BZ17" s="355">
        <v>84.2</v>
      </c>
      <c r="CA17" s="334"/>
      <c r="CB17" s="334"/>
      <c r="CC17" s="334"/>
      <c r="CD17" s="57">
        <f t="shared" si="12"/>
        <v>0</v>
      </c>
      <c r="CE17" s="332"/>
      <c r="CF17" s="334"/>
      <c r="CG17" s="334"/>
      <c r="CH17" s="334"/>
      <c r="CI17" s="57">
        <f t="shared" si="13"/>
        <v>0</v>
      </c>
      <c r="CJ17" s="332"/>
      <c r="CK17" s="335">
        <f t="shared" si="18"/>
        <v>10</v>
      </c>
    </row>
    <row r="18" spans="1:89" ht="30" customHeight="1">
      <c r="A18" s="9" t="s">
        <v>24</v>
      </c>
      <c r="B18" s="10" t="s">
        <v>3</v>
      </c>
      <c r="C18" s="11" t="s">
        <v>25</v>
      </c>
      <c r="D18" s="15">
        <v>91</v>
      </c>
      <c r="E18" s="16">
        <v>48</v>
      </c>
      <c r="F18" s="16">
        <v>88</v>
      </c>
      <c r="G18" s="25" t="s">
        <v>76</v>
      </c>
      <c r="H18" s="45">
        <v>775</v>
      </c>
      <c r="I18" s="46">
        <v>20</v>
      </c>
      <c r="J18" s="47">
        <v>50</v>
      </c>
      <c r="K18" s="15">
        <v>50</v>
      </c>
      <c r="L18" s="16">
        <v>45</v>
      </c>
      <c r="M18" s="17">
        <v>45</v>
      </c>
      <c r="N18" s="18">
        <f t="shared" si="32"/>
        <v>100</v>
      </c>
      <c r="O18" s="19">
        <v>87.56</v>
      </c>
      <c r="P18" s="15">
        <v>46</v>
      </c>
      <c r="Q18" s="16">
        <v>45</v>
      </c>
      <c r="R18" s="17">
        <v>45</v>
      </c>
      <c r="S18" s="18">
        <f t="shared" si="1"/>
        <v>100</v>
      </c>
      <c r="T18" s="19">
        <v>87.13</v>
      </c>
      <c r="U18" s="15"/>
      <c r="V18" s="16"/>
      <c r="W18" s="17"/>
      <c r="X18" s="18">
        <f t="shared" si="2"/>
        <v>0</v>
      </c>
      <c r="Y18" s="19"/>
      <c r="Z18" s="94">
        <v>48</v>
      </c>
      <c r="AA18" s="95">
        <v>48</v>
      </c>
      <c r="AB18" s="96">
        <v>48</v>
      </c>
      <c r="AC18" s="51">
        <f t="shared" si="3"/>
        <v>1</v>
      </c>
      <c r="AD18" s="97">
        <v>85.88</v>
      </c>
      <c r="AE18" s="94">
        <v>49</v>
      </c>
      <c r="AF18" s="95">
        <v>45</v>
      </c>
      <c r="AG18" s="96">
        <v>45</v>
      </c>
      <c r="AH18" s="51">
        <f t="shared" si="4"/>
        <v>1</v>
      </c>
      <c r="AI18" s="97">
        <v>84.95</v>
      </c>
      <c r="AJ18" s="104"/>
      <c r="AK18" s="105"/>
      <c r="AL18" s="106"/>
      <c r="AM18" s="57">
        <f t="shared" si="5"/>
        <v>0</v>
      </c>
      <c r="AN18" s="108"/>
      <c r="AO18" s="97">
        <f t="shared" si="14"/>
        <v>48.5</v>
      </c>
      <c r="AP18" s="94">
        <v>38</v>
      </c>
      <c r="AQ18" s="95">
        <v>36</v>
      </c>
      <c r="AR18" s="96">
        <v>36</v>
      </c>
      <c r="AS18" s="51">
        <f t="shared" si="6"/>
        <v>1</v>
      </c>
      <c r="AT18" s="97">
        <v>84.66</v>
      </c>
      <c r="AU18" s="94">
        <v>38</v>
      </c>
      <c r="AV18" s="95">
        <v>37</v>
      </c>
      <c r="AW18" s="96">
        <v>37</v>
      </c>
      <c r="AX18" s="51">
        <f t="shared" si="7"/>
        <v>1</v>
      </c>
      <c r="AY18" s="97">
        <v>86.38</v>
      </c>
      <c r="AZ18" s="99"/>
      <c r="BA18" s="100"/>
      <c r="BB18" s="101"/>
      <c r="BC18" s="54">
        <f t="shared" si="8"/>
        <v>0</v>
      </c>
      <c r="BD18" s="102"/>
      <c r="BE18" s="97">
        <f t="shared" si="15"/>
        <v>38</v>
      </c>
      <c r="BF18" s="103">
        <v>48</v>
      </c>
      <c r="BG18" s="95">
        <v>47</v>
      </c>
      <c r="BH18" s="96">
        <v>47</v>
      </c>
      <c r="BI18" s="51">
        <f t="shared" si="9"/>
        <v>1</v>
      </c>
      <c r="BJ18" s="97">
        <v>86.02</v>
      </c>
      <c r="BK18" s="94">
        <v>41</v>
      </c>
      <c r="BL18" s="95">
        <v>38</v>
      </c>
      <c r="BM18" s="96">
        <v>38</v>
      </c>
      <c r="BN18" s="51">
        <f t="shared" si="16"/>
        <v>1</v>
      </c>
      <c r="BO18" s="97">
        <v>85.47</v>
      </c>
      <c r="BP18" s="110"/>
      <c r="BQ18" s="111"/>
      <c r="BR18" s="112"/>
      <c r="BS18" s="113">
        <f t="shared" si="17"/>
        <v>0</v>
      </c>
      <c r="BT18" s="115"/>
      <c r="BU18" s="115">
        <f t="shared" si="10"/>
        <v>44.5</v>
      </c>
      <c r="BV18" s="350">
        <v>46</v>
      </c>
      <c r="BW18" s="351">
        <v>42</v>
      </c>
      <c r="BX18" s="351">
        <v>42</v>
      </c>
      <c r="BY18" s="57">
        <f t="shared" si="11"/>
        <v>1</v>
      </c>
      <c r="BZ18" s="355">
        <v>84.78</v>
      </c>
      <c r="CA18" s="352">
        <v>32</v>
      </c>
      <c r="CB18" s="351">
        <v>30</v>
      </c>
      <c r="CC18" s="351">
        <v>30</v>
      </c>
      <c r="CD18" s="57">
        <f t="shared" si="12"/>
        <v>1</v>
      </c>
      <c r="CE18" s="332"/>
      <c r="CF18" s="334"/>
      <c r="CG18" s="334"/>
      <c r="CH18" s="334"/>
      <c r="CI18" s="57">
        <f t="shared" si="13"/>
        <v>0</v>
      </c>
      <c r="CJ18" s="332"/>
      <c r="CK18" s="335">
        <f t="shared" si="18"/>
        <v>39</v>
      </c>
    </row>
    <row r="19" spans="1:89" ht="30" customHeight="1">
      <c r="A19" s="9" t="s">
        <v>37</v>
      </c>
      <c r="B19" s="10" t="s">
        <v>4</v>
      </c>
      <c r="C19" s="11" t="s">
        <v>26</v>
      </c>
      <c r="D19" s="15">
        <v>80</v>
      </c>
      <c r="E19" s="16">
        <v>44</v>
      </c>
      <c r="F19" s="16">
        <v>80</v>
      </c>
      <c r="G19" s="25" t="s">
        <v>101</v>
      </c>
      <c r="H19" s="45">
        <v>774</v>
      </c>
      <c r="I19" s="46">
        <v>18</v>
      </c>
      <c r="J19" s="47">
        <v>20</v>
      </c>
      <c r="K19" s="15">
        <v>10</v>
      </c>
      <c r="L19" s="16">
        <v>9</v>
      </c>
      <c r="M19" s="17">
        <v>9</v>
      </c>
      <c r="N19" s="18">
        <f t="shared" si="32"/>
        <v>100</v>
      </c>
      <c r="O19" s="19">
        <v>82.48</v>
      </c>
      <c r="P19" s="15">
        <v>10</v>
      </c>
      <c r="Q19" s="16">
        <v>10</v>
      </c>
      <c r="R19" s="17">
        <v>8</v>
      </c>
      <c r="S19" s="18">
        <f t="shared" si="1"/>
        <v>80</v>
      </c>
      <c r="T19" s="19">
        <v>75.77</v>
      </c>
      <c r="U19" s="15"/>
      <c r="V19" s="16"/>
      <c r="W19" s="17"/>
      <c r="X19" s="18">
        <f t="shared" si="2"/>
        <v>0</v>
      </c>
      <c r="Y19" s="19"/>
      <c r="Z19" s="94">
        <v>10</v>
      </c>
      <c r="AA19" s="95">
        <v>8</v>
      </c>
      <c r="AB19" s="96">
        <v>5</v>
      </c>
      <c r="AC19" s="51">
        <f t="shared" si="3"/>
        <v>0.625</v>
      </c>
      <c r="AD19" s="97">
        <v>73.08</v>
      </c>
      <c r="AE19" s="94">
        <v>16</v>
      </c>
      <c r="AF19" s="95">
        <v>14</v>
      </c>
      <c r="AG19" s="96">
        <v>11</v>
      </c>
      <c r="AH19" s="51">
        <f t="shared" si="4"/>
        <v>0.7857142857142857</v>
      </c>
      <c r="AI19" s="97">
        <v>76.260000000000005</v>
      </c>
      <c r="AJ19" s="104"/>
      <c r="AK19" s="105"/>
      <c r="AL19" s="106"/>
      <c r="AM19" s="57">
        <f t="shared" si="5"/>
        <v>0</v>
      </c>
      <c r="AN19" s="108"/>
      <c r="AO19" s="97">
        <f t="shared" si="14"/>
        <v>13</v>
      </c>
      <c r="AP19" s="94">
        <v>10</v>
      </c>
      <c r="AQ19" s="95">
        <v>10</v>
      </c>
      <c r="AR19" s="96">
        <v>9</v>
      </c>
      <c r="AS19" s="51">
        <f t="shared" si="6"/>
        <v>0.9</v>
      </c>
      <c r="AT19" s="97">
        <v>78.38</v>
      </c>
      <c r="AU19" s="94">
        <v>16</v>
      </c>
      <c r="AV19" s="95">
        <v>16</v>
      </c>
      <c r="AW19" s="96">
        <v>14</v>
      </c>
      <c r="AX19" s="51">
        <f t="shared" si="7"/>
        <v>0.875</v>
      </c>
      <c r="AY19" s="97">
        <v>78.94</v>
      </c>
      <c r="AZ19" s="99"/>
      <c r="BA19" s="100"/>
      <c r="BB19" s="101"/>
      <c r="BC19" s="54">
        <f t="shared" si="8"/>
        <v>0</v>
      </c>
      <c r="BD19" s="102"/>
      <c r="BE19" s="97">
        <f t="shared" si="15"/>
        <v>13</v>
      </c>
      <c r="BF19" s="103">
        <v>12</v>
      </c>
      <c r="BG19" s="95">
        <v>12</v>
      </c>
      <c r="BH19" s="96">
        <v>12</v>
      </c>
      <c r="BI19" s="51">
        <f t="shared" si="9"/>
        <v>1</v>
      </c>
      <c r="BJ19" s="97">
        <v>83.52</v>
      </c>
      <c r="BK19" s="110"/>
      <c r="BL19" s="111"/>
      <c r="BM19" s="112"/>
      <c r="BN19" s="113">
        <f t="shared" si="16"/>
        <v>0</v>
      </c>
      <c r="BO19" s="114"/>
      <c r="BP19" s="110"/>
      <c r="BQ19" s="111"/>
      <c r="BR19" s="112"/>
      <c r="BS19" s="113">
        <f t="shared" si="17"/>
        <v>0</v>
      </c>
      <c r="BT19" s="115"/>
      <c r="BU19" s="115">
        <f t="shared" si="10"/>
        <v>12</v>
      </c>
      <c r="BV19" s="350">
        <v>12</v>
      </c>
      <c r="BW19" s="351">
        <v>10</v>
      </c>
      <c r="BX19" s="351">
        <v>7</v>
      </c>
      <c r="BY19" s="57">
        <f t="shared" si="11"/>
        <v>0.7</v>
      </c>
      <c r="BZ19" s="355">
        <v>77</v>
      </c>
      <c r="CA19" s="352">
        <v>15</v>
      </c>
      <c r="CB19" s="351">
        <v>15</v>
      </c>
      <c r="CC19" s="351">
        <v>15</v>
      </c>
      <c r="CD19" s="57">
        <f t="shared" si="12"/>
        <v>1</v>
      </c>
      <c r="CE19" s="332"/>
      <c r="CF19" s="334"/>
      <c r="CG19" s="334"/>
      <c r="CH19" s="334"/>
      <c r="CI19" s="57">
        <f t="shared" si="13"/>
        <v>0</v>
      </c>
      <c r="CJ19" s="332"/>
      <c r="CK19" s="335">
        <f t="shared" si="18"/>
        <v>13.5</v>
      </c>
    </row>
    <row r="20" spans="1:89" ht="30" customHeight="1">
      <c r="A20" s="9" t="s">
        <v>66</v>
      </c>
      <c r="B20" s="10" t="s">
        <v>4</v>
      </c>
      <c r="C20" s="11" t="s">
        <v>18</v>
      </c>
      <c r="D20" s="15">
        <v>104</v>
      </c>
      <c r="E20" s="16">
        <v>48</v>
      </c>
      <c r="F20" s="16">
        <v>72</v>
      </c>
      <c r="G20" s="25" t="s">
        <v>76</v>
      </c>
      <c r="H20" s="45">
        <v>725</v>
      </c>
      <c r="I20" s="46" t="s">
        <v>92</v>
      </c>
      <c r="J20" s="47">
        <v>25</v>
      </c>
      <c r="K20" s="15">
        <v>24</v>
      </c>
      <c r="L20" s="16">
        <v>21</v>
      </c>
      <c r="M20" s="17">
        <v>21</v>
      </c>
      <c r="N20" s="18">
        <f t="shared" si="32"/>
        <v>100</v>
      </c>
      <c r="O20" s="19">
        <v>81.569999999999993</v>
      </c>
      <c r="P20" s="15">
        <v>22</v>
      </c>
      <c r="Q20" s="16">
        <v>20</v>
      </c>
      <c r="R20" s="17">
        <v>19</v>
      </c>
      <c r="S20" s="18">
        <f t="shared" si="1"/>
        <v>95</v>
      </c>
      <c r="T20" s="19">
        <v>80.58</v>
      </c>
      <c r="U20" s="15">
        <v>25</v>
      </c>
      <c r="V20" s="16">
        <v>24</v>
      </c>
      <c r="W20" s="17">
        <v>24</v>
      </c>
      <c r="X20" s="18">
        <f t="shared" si="2"/>
        <v>100</v>
      </c>
      <c r="Y20" s="19">
        <v>82.05</v>
      </c>
      <c r="Z20" s="94">
        <v>25</v>
      </c>
      <c r="AA20" s="95">
        <v>23</v>
      </c>
      <c r="AB20" s="96">
        <v>22</v>
      </c>
      <c r="AC20" s="51">
        <f t="shared" si="3"/>
        <v>0.95652173913043481</v>
      </c>
      <c r="AD20" s="97">
        <v>79</v>
      </c>
      <c r="AE20" s="94">
        <v>21</v>
      </c>
      <c r="AF20" s="95">
        <v>16</v>
      </c>
      <c r="AG20" s="96">
        <v>15</v>
      </c>
      <c r="AH20" s="51">
        <f t="shared" si="4"/>
        <v>0.9375</v>
      </c>
      <c r="AI20" s="97">
        <v>78.08</v>
      </c>
      <c r="AJ20" s="94">
        <v>19</v>
      </c>
      <c r="AK20" s="95">
        <v>17</v>
      </c>
      <c r="AL20" s="96">
        <v>15</v>
      </c>
      <c r="AM20" s="51">
        <f t="shared" si="5"/>
        <v>0.88235294117647056</v>
      </c>
      <c r="AN20" s="98">
        <v>81</v>
      </c>
      <c r="AO20" s="97">
        <f t="shared" si="14"/>
        <v>21.666666666666668</v>
      </c>
      <c r="AP20" s="94">
        <v>20</v>
      </c>
      <c r="AQ20" s="95">
        <v>18</v>
      </c>
      <c r="AR20" s="96">
        <v>18</v>
      </c>
      <c r="AS20" s="51">
        <f t="shared" si="6"/>
        <v>1</v>
      </c>
      <c r="AT20" s="97">
        <v>81.97</v>
      </c>
      <c r="AU20" s="94">
        <v>20</v>
      </c>
      <c r="AV20" s="95">
        <v>16</v>
      </c>
      <c r="AW20" s="96">
        <v>15</v>
      </c>
      <c r="AX20" s="51">
        <f t="shared" si="7"/>
        <v>0.9375</v>
      </c>
      <c r="AY20" s="97">
        <v>78.319999999999993</v>
      </c>
      <c r="AZ20" s="94">
        <v>25</v>
      </c>
      <c r="BA20" s="95">
        <v>21</v>
      </c>
      <c r="BB20" s="96">
        <v>20</v>
      </c>
      <c r="BC20" s="51">
        <f t="shared" si="8"/>
        <v>0.95238095238095233</v>
      </c>
      <c r="BD20" s="98">
        <v>82.5</v>
      </c>
      <c r="BE20" s="97">
        <f t="shared" si="15"/>
        <v>21.666666666666668</v>
      </c>
      <c r="BF20" s="103">
        <v>16</v>
      </c>
      <c r="BG20" s="95">
        <v>14</v>
      </c>
      <c r="BH20" s="96">
        <v>14</v>
      </c>
      <c r="BI20" s="51">
        <f t="shared" si="9"/>
        <v>1</v>
      </c>
      <c r="BJ20" s="97">
        <v>80.55</v>
      </c>
      <c r="BK20" s="94">
        <v>19</v>
      </c>
      <c r="BL20" s="95">
        <v>15</v>
      </c>
      <c r="BM20" s="96">
        <v>14</v>
      </c>
      <c r="BN20" s="51">
        <f t="shared" si="16"/>
        <v>0.93333333333333335</v>
      </c>
      <c r="BO20" s="97">
        <v>79.95</v>
      </c>
      <c r="BP20" s="94">
        <v>24</v>
      </c>
      <c r="BQ20" s="95">
        <v>24</v>
      </c>
      <c r="BR20" s="96">
        <v>24</v>
      </c>
      <c r="BS20" s="51">
        <f t="shared" si="17"/>
        <v>1</v>
      </c>
      <c r="BT20" s="98">
        <v>82.18</v>
      </c>
      <c r="BU20" s="98">
        <f t="shared" si="10"/>
        <v>19.666666666666668</v>
      </c>
      <c r="BV20" s="350">
        <v>20</v>
      </c>
      <c r="BW20" s="351">
        <v>18</v>
      </c>
      <c r="BX20" s="351">
        <v>17</v>
      </c>
      <c r="BY20" s="57">
        <f t="shared" si="11"/>
        <v>0.94444444444444442</v>
      </c>
      <c r="BZ20" s="355">
        <v>82.35</v>
      </c>
      <c r="CA20" s="352">
        <v>12</v>
      </c>
      <c r="CB20" s="351">
        <v>11</v>
      </c>
      <c r="CC20" s="351">
        <v>11</v>
      </c>
      <c r="CD20" s="57">
        <f t="shared" si="12"/>
        <v>1</v>
      </c>
      <c r="CE20" s="332"/>
      <c r="CF20" s="352">
        <v>10</v>
      </c>
      <c r="CG20" s="351">
        <v>10</v>
      </c>
      <c r="CH20" s="351">
        <v>9</v>
      </c>
      <c r="CI20" s="57">
        <f t="shared" si="13"/>
        <v>0.9</v>
      </c>
      <c r="CJ20" s="332"/>
      <c r="CK20" s="335">
        <f t="shared" si="18"/>
        <v>14</v>
      </c>
    </row>
    <row r="21" spans="1:89" ht="30" customHeight="1">
      <c r="A21" s="9" t="s">
        <v>27</v>
      </c>
      <c r="B21" s="10" t="s">
        <v>4</v>
      </c>
      <c r="C21" s="11" t="s">
        <v>8</v>
      </c>
      <c r="D21" s="15">
        <v>84</v>
      </c>
      <c r="E21" s="16">
        <v>60</v>
      </c>
      <c r="F21" s="16">
        <v>64</v>
      </c>
      <c r="G21" s="25" t="s">
        <v>78</v>
      </c>
      <c r="H21" s="45">
        <v>662</v>
      </c>
      <c r="I21" s="46">
        <v>18</v>
      </c>
      <c r="J21" s="47">
        <v>26</v>
      </c>
      <c r="K21" s="15">
        <v>22</v>
      </c>
      <c r="L21" s="16">
        <v>17</v>
      </c>
      <c r="M21" s="17">
        <v>16</v>
      </c>
      <c r="N21" s="18">
        <f t="shared" si="32"/>
        <v>94.117647058823522</v>
      </c>
      <c r="O21" s="19">
        <v>73.8</v>
      </c>
      <c r="P21" s="15">
        <v>16</v>
      </c>
      <c r="Q21" s="16">
        <v>13</v>
      </c>
      <c r="R21" s="17">
        <v>7</v>
      </c>
      <c r="S21" s="18">
        <f t="shared" si="1"/>
        <v>53.846153846153847</v>
      </c>
      <c r="T21" s="19">
        <v>71.42</v>
      </c>
      <c r="U21" s="15">
        <v>26</v>
      </c>
      <c r="V21" s="16">
        <v>24</v>
      </c>
      <c r="W21" s="17">
        <v>20</v>
      </c>
      <c r="X21" s="18">
        <f t="shared" si="2"/>
        <v>83.333333333333343</v>
      </c>
      <c r="Y21" s="19">
        <v>77.12</v>
      </c>
      <c r="Z21" s="94">
        <v>18</v>
      </c>
      <c r="AA21" s="95">
        <v>15</v>
      </c>
      <c r="AB21" s="96">
        <v>15</v>
      </c>
      <c r="AC21" s="51">
        <f t="shared" si="3"/>
        <v>1</v>
      </c>
      <c r="AD21" s="97">
        <v>80.41</v>
      </c>
      <c r="AE21" s="94">
        <v>18</v>
      </c>
      <c r="AF21" s="95">
        <v>14</v>
      </c>
      <c r="AG21" s="96">
        <v>10</v>
      </c>
      <c r="AH21" s="51">
        <f t="shared" si="4"/>
        <v>0.7142857142857143</v>
      </c>
      <c r="AI21" s="97">
        <v>73.849999999999994</v>
      </c>
      <c r="AJ21" s="104"/>
      <c r="AK21" s="105"/>
      <c r="AL21" s="106"/>
      <c r="AM21" s="57">
        <f t="shared" si="5"/>
        <v>0</v>
      </c>
      <c r="AN21" s="108"/>
      <c r="AO21" s="97">
        <f t="shared" si="14"/>
        <v>18</v>
      </c>
      <c r="AP21" s="94">
        <v>22</v>
      </c>
      <c r="AQ21" s="95">
        <v>19</v>
      </c>
      <c r="AR21" s="96">
        <v>13</v>
      </c>
      <c r="AS21" s="51">
        <f t="shared" si="6"/>
        <v>0.68421052631578949</v>
      </c>
      <c r="AT21" s="97">
        <v>74.89</v>
      </c>
      <c r="AU21" s="94">
        <v>14</v>
      </c>
      <c r="AV21" s="95">
        <v>13</v>
      </c>
      <c r="AW21" s="96">
        <v>12</v>
      </c>
      <c r="AX21" s="51">
        <f t="shared" si="7"/>
        <v>0.92307692307692313</v>
      </c>
      <c r="AY21" s="97">
        <v>78.760000000000005</v>
      </c>
      <c r="AZ21" s="99"/>
      <c r="BA21" s="100"/>
      <c r="BB21" s="101"/>
      <c r="BC21" s="54">
        <f t="shared" si="8"/>
        <v>0</v>
      </c>
      <c r="BD21" s="102"/>
      <c r="BE21" s="97">
        <f t="shared" si="15"/>
        <v>18</v>
      </c>
      <c r="BF21" s="103">
        <v>22</v>
      </c>
      <c r="BG21" s="95">
        <v>21</v>
      </c>
      <c r="BH21" s="96">
        <v>20</v>
      </c>
      <c r="BI21" s="51">
        <f t="shared" si="9"/>
        <v>0.95238095238095233</v>
      </c>
      <c r="BJ21" s="97">
        <v>80.150000000000006</v>
      </c>
      <c r="BK21" s="94">
        <v>22</v>
      </c>
      <c r="BL21" s="95">
        <v>19</v>
      </c>
      <c r="BM21" s="96">
        <v>17</v>
      </c>
      <c r="BN21" s="51">
        <f t="shared" si="16"/>
        <v>0.89473684210526316</v>
      </c>
      <c r="BO21" s="97">
        <v>79.150000000000006</v>
      </c>
      <c r="BP21" s="110"/>
      <c r="BQ21" s="111"/>
      <c r="BR21" s="112"/>
      <c r="BS21" s="113">
        <f t="shared" si="17"/>
        <v>0</v>
      </c>
      <c r="BT21" s="115"/>
      <c r="BU21" s="115">
        <f t="shared" si="10"/>
        <v>22</v>
      </c>
      <c r="BV21" s="350">
        <v>17</v>
      </c>
      <c r="BW21" s="351">
        <v>16</v>
      </c>
      <c r="BX21" s="351">
        <v>13</v>
      </c>
      <c r="BY21" s="57">
        <f t="shared" si="11"/>
        <v>0.8125</v>
      </c>
      <c r="BZ21" s="355">
        <v>74.510000000000005</v>
      </c>
      <c r="CA21" s="352">
        <v>15</v>
      </c>
      <c r="CB21" s="351">
        <v>15</v>
      </c>
      <c r="CC21" s="351">
        <v>11</v>
      </c>
      <c r="CD21" s="57">
        <f t="shared" si="12"/>
        <v>0.73333333333333328</v>
      </c>
      <c r="CE21" s="332"/>
      <c r="CF21" s="334"/>
      <c r="CG21" s="334"/>
      <c r="CH21" s="334"/>
      <c r="CI21" s="57">
        <f t="shared" si="13"/>
        <v>0</v>
      </c>
      <c r="CJ21" s="332"/>
      <c r="CK21" s="335">
        <f t="shared" si="18"/>
        <v>16</v>
      </c>
    </row>
    <row r="22" spans="1:89" ht="30" customHeight="1">
      <c r="A22" s="9" t="s">
        <v>38</v>
      </c>
      <c r="B22" s="10" t="s">
        <v>4</v>
      </c>
      <c r="C22" s="11" t="s">
        <v>28</v>
      </c>
      <c r="D22" s="15">
        <v>84</v>
      </c>
      <c r="E22" s="16">
        <v>68</v>
      </c>
      <c r="F22" s="16">
        <v>64</v>
      </c>
      <c r="G22" s="25" t="s">
        <v>78</v>
      </c>
      <c r="H22" s="45">
        <v>775</v>
      </c>
      <c r="I22" s="46">
        <v>18</v>
      </c>
      <c r="J22" s="47">
        <v>24</v>
      </c>
      <c r="K22" s="15">
        <v>11</v>
      </c>
      <c r="L22" s="16">
        <v>9</v>
      </c>
      <c r="M22" s="17">
        <v>9</v>
      </c>
      <c r="N22" s="18">
        <f t="shared" si="32"/>
        <v>100</v>
      </c>
      <c r="O22" s="19">
        <v>84.02</v>
      </c>
      <c r="P22" s="15"/>
      <c r="Q22" s="16"/>
      <c r="R22" s="17"/>
      <c r="S22" s="18">
        <f t="shared" si="1"/>
        <v>0</v>
      </c>
      <c r="T22" s="19"/>
      <c r="U22" s="15"/>
      <c r="V22" s="16"/>
      <c r="W22" s="17"/>
      <c r="X22" s="18">
        <f t="shared" si="2"/>
        <v>0</v>
      </c>
      <c r="Y22" s="19"/>
      <c r="Z22" s="94">
        <v>15</v>
      </c>
      <c r="AA22" s="95">
        <v>12</v>
      </c>
      <c r="AB22" s="96">
        <v>12</v>
      </c>
      <c r="AC22" s="51">
        <f t="shared" si="3"/>
        <v>1</v>
      </c>
      <c r="AD22" s="97">
        <v>78.62</v>
      </c>
      <c r="AE22" s="104"/>
      <c r="AF22" s="105"/>
      <c r="AG22" s="106"/>
      <c r="AH22" s="56">
        <f t="shared" si="4"/>
        <v>0</v>
      </c>
      <c r="AI22" s="107"/>
      <c r="AJ22" s="104"/>
      <c r="AK22" s="105"/>
      <c r="AL22" s="106"/>
      <c r="AM22" s="57">
        <f t="shared" si="5"/>
        <v>0</v>
      </c>
      <c r="AN22" s="108"/>
      <c r="AO22" s="97">
        <f t="shared" si="14"/>
        <v>15</v>
      </c>
      <c r="AP22" s="94">
        <v>15</v>
      </c>
      <c r="AQ22" s="95">
        <v>15</v>
      </c>
      <c r="AR22" s="96">
        <v>13</v>
      </c>
      <c r="AS22" s="51">
        <f t="shared" si="6"/>
        <v>0.8666666666666667</v>
      </c>
      <c r="AT22" s="97">
        <v>81.540000000000006</v>
      </c>
      <c r="AU22" s="94">
        <v>11</v>
      </c>
      <c r="AV22" s="95">
        <v>9</v>
      </c>
      <c r="AW22" s="96">
        <v>9</v>
      </c>
      <c r="AX22" s="51">
        <f t="shared" si="7"/>
        <v>1</v>
      </c>
      <c r="AY22" s="97">
        <v>81.45</v>
      </c>
      <c r="AZ22" s="99"/>
      <c r="BA22" s="100"/>
      <c r="BB22" s="101"/>
      <c r="BC22" s="54">
        <f t="shared" si="8"/>
        <v>0</v>
      </c>
      <c r="BD22" s="102"/>
      <c r="BE22" s="97">
        <f t="shared" si="15"/>
        <v>13</v>
      </c>
      <c r="BF22" s="103">
        <v>12</v>
      </c>
      <c r="BG22" s="95">
        <v>11</v>
      </c>
      <c r="BH22" s="96">
        <v>11</v>
      </c>
      <c r="BI22" s="51">
        <f t="shared" si="9"/>
        <v>1</v>
      </c>
      <c r="BJ22" s="97">
        <v>80.14</v>
      </c>
      <c r="BK22" s="94">
        <v>19</v>
      </c>
      <c r="BL22" s="95">
        <v>14</v>
      </c>
      <c r="BM22" s="96">
        <v>11</v>
      </c>
      <c r="BN22" s="51">
        <f t="shared" si="16"/>
        <v>0.7857142857142857</v>
      </c>
      <c r="BO22" s="97">
        <v>77.14</v>
      </c>
      <c r="BP22" s="110"/>
      <c r="BQ22" s="111"/>
      <c r="BR22" s="112"/>
      <c r="BS22" s="113">
        <f t="shared" si="17"/>
        <v>0</v>
      </c>
      <c r="BT22" s="115"/>
      <c r="BU22" s="115">
        <f t="shared" si="10"/>
        <v>15.5</v>
      </c>
      <c r="BV22" s="350">
        <v>15</v>
      </c>
      <c r="BW22" s="351">
        <v>15</v>
      </c>
      <c r="BX22" s="351">
        <v>15</v>
      </c>
      <c r="BY22" s="57">
        <f t="shared" si="11"/>
        <v>1</v>
      </c>
      <c r="BZ22" s="355">
        <v>82.69</v>
      </c>
      <c r="CA22" s="352">
        <v>15</v>
      </c>
      <c r="CB22" s="351">
        <v>12</v>
      </c>
      <c r="CC22" s="351">
        <v>11</v>
      </c>
      <c r="CD22" s="57">
        <f t="shared" si="12"/>
        <v>0.91666666666666663</v>
      </c>
      <c r="CE22" s="332"/>
      <c r="CF22" s="334"/>
      <c r="CG22" s="334"/>
      <c r="CH22" s="334"/>
      <c r="CI22" s="57">
        <f t="shared" si="13"/>
        <v>0</v>
      </c>
      <c r="CJ22" s="332"/>
      <c r="CK22" s="335">
        <f t="shared" si="18"/>
        <v>15</v>
      </c>
    </row>
    <row r="23" spans="1:89" ht="30" customHeight="1">
      <c r="A23" s="9" t="s">
        <v>39</v>
      </c>
      <c r="B23" s="10" t="s">
        <v>3</v>
      </c>
      <c r="C23" s="11" t="s">
        <v>8</v>
      </c>
      <c r="D23" s="15">
        <v>88</v>
      </c>
      <c r="E23" s="16">
        <v>60</v>
      </c>
      <c r="F23" s="16">
        <v>72</v>
      </c>
      <c r="G23" s="25" t="s">
        <v>79</v>
      </c>
      <c r="H23" s="45">
        <v>1080</v>
      </c>
      <c r="I23" s="46">
        <v>27</v>
      </c>
      <c r="J23" s="47">
        <v>20</v>
      </c>
      <c r="K23" s="15">
        <v>12</v>
      </c>
      <c r="L23" s="16">
        <v>11</v>
      </c>
      <c r="M23" s="17">
        <v>11</v>
      </c>
      <c r="N23" s="18">
        <f t="shared" si="32"/>
        <v>100</v>
      </c>
      <c r="O23" s="19">
        <v>82.73</v>
      </c>
      <c r="P23" s="15"/>
      <c r="Q23" s="16"/>
      <c r="R23" s="17"/>
      <c r="S23" s="18">
        <f t="shared" si="1"/>
        <v>0</v>
      </c>
      <c r="T23" s="19"/>
      <c r="U23" s="15"/>
      <c r="V23" s="16"/>
      <c r="W23" s="17"/>
      <c r="X23" s="18">
        <f t="shared" si="2"/>
        <v>0</v>
      </c>
      <c r="Y23" s="19"/>
      <c r="Z23" s="94">
        <v>15</v>
      </c>
      <c r="AA23" s="95">
        <v>14</v>
      </c>
      <c r="AB23" s="96">
        <v>14</v>
      </c>
      <c r="AC23" s="51">
        <f t="shared" si="3"/>
        <v>1</v>
      </c>
      <c r="AD23" s="97">
        <v>81.47</v>
      </c>
      <c r="AE23" s="94">
        <v>13</v>
      </c>
      <c r="AF23" s="95">
        <v>11</v>
      </c>
      <c r="AG23" s="96">
        <v>11</v>
      </c>
      <c r="AH23" s="51">
        <f t="shared" si="4"/>
        <v>1</v>
      </c>
      <c r="AI23" s="97">
        <v>82.65</v>
      </c>
      <c r="AJ23" s="104"/>
      <c r="AK23" s="105"/>
      <c r="AL23" s="106"/>
      <c r="AM23" s="57">
        <f t="shared" si="5"/>
        <v>0</v>
      </c>
      <c r="AN23" s="108"/>
      <c r="AO23" s="97">
        <f t="shared" si="14"/>
        <v>14</v>
      </c>
      <c r="AP23" s="94">
        <v>14</v>
      </c>
      <c r="AQ23" s="95">
        <v>10</v>
      </c>
      <c r="AR23" s="96">
        <v>10</v>
      </c>
      <c r="AS23" s="51">
        <f t="shared" si="6"/>
        <v>1</v>
      </c>
      <c r="AT23" s="97">
        <v>79.69</v>
      </c>
      <c r="AU23" s="94">
        <v>23</v>
      </c>
      <c r="AV23" s="95">
        <v>17</v>
      </c>
      <c r="AW23" s="96">
        <v>17</v>
      </c>
      <c r="AX23" s="51">
        <f t="shared" si="7"/>
        <v>1</v>
      </c>
      <c r="AY23" s="97">
        <v>81</v>
      </c>
      <c r="AZ23" s="99"/>
      <c r="BA23" s="100"/>
      <c r="BB23" s="101"/>
      <c r="BC23" s="54">
        <f t="shared" si="8"/>
        <v>0</v>
      </c>
      <c r="BD23" s="102"/>
      <c r="BE23" s="97">
        <f t="shared" si="15"/>
        <v>18.5</v>
      </c>
      <c r="BF23" s="103">
        <v>19</v>
      </c>
      <c r="BG23" s="95">
        <v>16</v>
      </c>
      <c r="BH23" s="96">
        <v>16</v>
      </c>
      <c r="BI23" s="51">
        <f t="shared" si="9"/>
        <v>1</v>
      </c>
      <c r="BJ23" s="97">
        <v>80.86</v>
      </c>
      <c r="BK23" s="94">
        <v>23</v>
      </c>
      <c r="BL23" s="95">
        <v>18</v>
      </c>
      <c r="BM23" s="96">
        <v>18</v>
      </c>
      <c r="BN23" s="51">
        <f t="shared" si="16"/>
        <v>1</v>
      </c>
      <c r="BO23" s="97">
        <v>83.46</v>
      </c>
      <c r="BP23" s="110"/>
      <c r="BQ23" s="111"/>
      <c r="BR23" s="112"/>
      <c r="BS23" s="113">
        <f t="shared" si="17"/>
        <v>0</v>
      </c>
      <c r="BT23" s="115"/>
      <c r="BU23" s="115">
        <f t="shared" si="10"/>
        <v>21</v>
      </c>
      <c r="BV23" s="350">
        <v>9</v>
      </c>
      <c r="BW23" s="351">
        <v>9</v>
      </c>
      <c r="BX23" s="351">
        <v>9</v>
      </c>
      <c r="BY23" s="57">
        <f t="shared" si="11"/>
        <v>1</v>
      </c>
      <c r="BZ23" s="355">
        <v>79.23</v>
      </c>
      <c r="CA23" s="334"/>
      <c r="CB23" s="334"/>
      <c r="CC23" s="334"/>
      <c r="CD23" s="57">
        <f t="shared" si="12"/>
        <v>0</v>
      </c>
      <c r="CE23" s="332"/>
      <c r="CF23" s="334"/>
      <c r="CG23" s="334"/>
      <c r="CH23" s="334"/>
      <c r="CI23" s="57">
        <f t="shared" si="13"/>
        <v>0</v>
      </c>
      <c r="CJ23" s="332"/>
      <c r="CK23" s="335">
        <f t="shared" si="18"/>
        <v>9</v>
      </c>
    </row>
    <row r="24" spans="1:89" ht="30" customHeight="1">
      <c r="A24" s="9" t="s">
        <v>83</v>
      </c>
      <c r="B24" s="10" t="s">
        <v>4</v>
      </c>
      <c r="C24" s="11" t="s">
        <v>25</v>
      </c>
      <c r="D24" s="15">
        <v>72</v>
      </c>
      <c r="E24" s="16">
        <v>48</v>
      </c>
      <c r="F24" s="16">
        <v>80</v>
      </c>
      <c r="G24" s="25" t="s">
        <v>78</v>
      </c>
      <c r="H24" s="45">
        <v>700</v>
      </c>
      <c r="I24" s="46">
        <v>18</v>
      </c>
      <c r="J24" s="47">
        <v>30</v>
      </c>
      <c r="K24" s="15">
        <v>22</v>
      </c>
      <c r="L24" s="16">
        <v>20</v>
      </c>
      <c r="M24" s="17">
        <v>19</v>
      </c>
      <c r="N24" s="18">
        <f t="shared" si="32"/>
        <v>95</v>
      </c>
      <c r="O24" s="19">
        <v>82.69</v>
      </c>
      <c r="P24" s="15">
        <v>28</v>
      </c>
      <c r="Q24" s="16">
        <v>28</v>
      </c>
      <c r="R24" s="17">
        <v>27</v>
      </c>
      <c r="S24" s="18">
        <f t="shared" si="1"/>
        <v>96.428571428571431</v>
      </c>
      <c r="T24" s="19">
        <v>82.8</v>
      </c>
      <c r="U24" s="15"/>
      <c r="V24" s="16"/>
      <c r="W24" s="17"/>
      <c r="X24" s="18">
        <f t="shared" si="2"/>
        <v>0</v>
      </c>
      <c r="Y24" s="19"/>
      <c r="Z24" s="94">
        <v>17</v>
      </c>
      <c r="AA24" s="95">
        <v>17</v>
      </c>
      <c r="AB24" s="96">
        <v>17</v>
      </c>
      <c r="AC24" s="51">
        <f t="shared" si="3"/>
        <v>1</v>
      </c>
      <c r="AD24" s="97">
        <v>81.86</v>
      </c>
      <c r="AE24" s="94">
        <v>22</v>
      </c>
      <c r="AF24" s="95">
        <v>21</v>
      </c>
      <c r="AG24" s="96">
        <v>21</v>
      </c>
      <c r="AH24" s="51">
        <f t="shared" si="4"/>
        <v>1</v>
      </c>
      <c r="AI24" s="97">
        <v>82.82</v>
      </c>
      <c r="AJ24" s="104"/>
      <c r="AK24" s="105"/>
      <c r="AL24" s="106"/>
      <c r="AM24" s="57">
        <f t="shared" si="5"/>
        <v>0</v>
      </c>
      <c r="AN24" s="108"/>
      <c r="AO24" s="97">
        <f t="shared" si="14"/>
        <v>19.5</v>
      </c>
      <c r="AP24" s="94">
        <v>26</v>
      </c>
      <c r="AQ24" s="95">
        <v>23</v>
      </c>
      <c r="AR24" s="96">
        <v>23</v>
      </c>
      <c r="AS24" s="51">
        <f t="shared" si="6"/>
        <v>1</v>
      </c>
      <c r="AT24" s="97">
        <v>80.97</v>
      </c>
      <c r="AU24" s="94">
        <v>19</v>
      </c>
      <c r="AV24" s="95">
        <v>17</v>
      </c>
      <c r="AW24" s="96">
        <v>17</v>
      </c>
      <c r="AX24" s="51">
        <f t="shared" si="7"/>
        <v>1</v>
      </c>
      <c r="AY24" s="97">
        <v>78.42</v>
      </c>
      <c r="AZ24" s="99"/>
      <c r="BA24" s="100"/>
      <c r="BB24" s="101"/>
      <c r="BC24" s="54">
        <f t="shared" si="8"/>
        <v>0</v>
      </c>
      <c r="BD24" s="102"/>
      <c r="BE24" s="97">
        <f t="shared" si="15"/>
        <v>22.5</v>
      </c>
      <c r="BF24" s="103">
        <v>20</v>
      </c>
      <c r="BG24" s="95">
        <v>19</v>
      </c>
      <c r="BH24" s="96">
        <v>18</v>
      </c>
      <c r="BI24" s="51">
        <f t="shared" si="9"/>
        <v>0.94736842105263153</v>
      </c>
      <c r="BJ24" s="97">
        <v>79.290000000000006</v>
      </c>
      <c r="BK24" s="94">
        <v>30</v>
      </c>
      <c r="BL24" s="95">
        <v>30</v>
      </c>
      <c r="BM24" s="96">
        <v>30</v>
      </c>
      <c r="BN24" s="51">
        <f t="shared" si="16"/>
        <v>1</v>
      </c>
      <c r="BO24" s="97">
        <v>82.64</v>
      </c>
      <c r="BP24" s="111"/>
      <c r="BQ24" s="111"/>
      <c r="BR24" s="112"/>
      <c r="BS24" s="113">
        <f t="shared" si="17"/>
        <v>0</v>
      </c>
      <c r="BT24" s="115"/>
      <c r="BU24" s="115">
        <f t="shared" si="10"/>
        <v>25</v>
      </c>
      <c r="BV24" s="350">
        <v>24</v>
      </c>
      <c r="BW24" s="351">
        <v>23</v>
      </c>
      <c r="BX24" s="351">
        <v>21</v>
      </c>
      <c r="BY24" s="57">
        <f t="shared" si="11"/>
        <v>0.91304347826086951</v>
      </c>
      <c r="BZ24" s="355">
        <v>82.38</v>
      </c>
      <c r="CA24" s="352">
        <v>19</v>
      </c>
      <c r="CB24" s="351">
        <v>18</v>
      </c>
      <c r="CC24" s="351">
        <v>18</v>
      </c>
      <c r="CD24" s="57">
        <f t="shared" si="12"/>
        <v>1</v>
      </c>
      <c r="CE24" s="332"/>
      <c r="CF24" s="334"/>
      <c r="CG24" s="334"/>
      <c r="CH24" s="334"/>
      <c r="CI24" s="57">
        <f t="shared" si="13"/>
        <v>0</v>
      </c>
      <c r="CJ24" s="332"/>
      <c r="CK24" s="335">
        <f t="shared" si="18"/>
        <v>21.5</v>
      </c>
    </row>
    <row r="25" spans="1:89" ht="30" customHeight="1">
      <c r="A25" s="9" t="s">
        <v>29</v>
      </c>
      <c r="B25" s="10" t="s">
        <v>4</v>
      </c>
      <c r="C25" s="11" t="s">
        <v>7</v>
      </c>
      <c r="D25" s="15">
        <v>72</v>
      </c>
      <c r="E25" s="16">
        <v>44</v>
      </c>
      <c r="F25" s="16">
        <v>62</v>
      </c>
      <c r="G25" s="25" t="s">
        <v>79</v>
      </c>
      <c r="H25" s="45">
        <v>720</v>
      </c>
      <c r="I25" s="46">
        <v>16</v>
      </c>
      <c r="J25" s="47">
        <v>20</v>
      </c>
      <c r="K25" s="15">
        <v>18</v>
      </c>
      <c r="L25" s="16">
        <v>14</v>
      </c>
      <c r="M25" s="17">
        <v>12</v>
      </c>
      <c r="N25" s="18">
        <f t="shared" si="32"/>
        <v>85.714285714285708</v>
      </c>
      <c r="O25" s="19">
        <v>76.92</v>
      </c>
      <c r="P25" s="15">
        <v>17</v>
      </c>
      <c r="Q25" s="16">
        <v>13</v>
      </c>
      <c r="R25" s="17">
        <v>10</v>
      </c>
      <c r="S25" s="18">
        <f t="shared" si="1"/>
        <v>76.923076923076934</v>
      </c>
      <c r="T25" s="19">
        <v>72.42</v>
      </c>
      <c r="U25" s="15"/>
      <c r="V25" s="16"/>
      <c r="W25" s="17"/>
      <c r="X25" s="18">
        <f t="shared" si="2"/>
        <v>0</v>
      </c>
      <c r="Y25" s="19"/>
      <c r="Z25" s="94">
        <v>10</v>
      </c>
      <c r="AA25" s="95">
        <v>9</v>
      </c>
      <c r="AB25" s="96">
        <v>9</v>
      </c>
      <c r="AC25" s="51">
        <f t="shared" si="3"/>
        <v>1</v>
      </c>
      <c r="AD25" s="97">
        <v>79.489999999999995</v>
      </c>
      <c r="AE25" s="104"/>
      <c r="AF25" s="105"/>
      <c r="AG25" s="106"/>
      <c r="AH25" s="56">
        <f t="shared" si="4"/>
        <v>0</v>
      </c>
      <c r="AI25" s="107"/>
      <c r="AJ25" s="104"/>
      <c r="AK25" s="105"/>
      <c r="AL25" s="106"/>
      <c r="AM25" s="57">
        <f t="shared" si="5"/>
        <v>0</v>
      </c>
      <c r="AN25" s="108"/>
      <c r="AO25" s="97">
        <f t="shared" si="14"/>
        <v>10</v>
      </c>
      <c r="AP25" s="94">
        <v>12</v>
      </c>
      <c r="AQ25" s="95">
        <v>12</v>
      </c>
      <c r="AR25" s="96">
        <v>12</v>
      </c>
      <c r="AS25" s="51">
        <f t="shared" si="6"/>
        <v>1</v>
      </c>
      <c r="AT25" s="97">
        <v>81.09</v>
      </c>
      <c r="AU25" s="94">
        <v>17</v>
      </c>
      <c r="AV25" s="95">
        <v>12</v>
      </c>
      <c r="AW25" s="96">
        <v>12</v>
      </c>
      <c r="AX25" s="51">
        <f t="shared" si="7"/>
        <v>1</v>
      </c>
      <c r="AY25" s="97">
        <v>80.260000000000005</v>
      </c>
      <c r="AZ25" s="99"/>
      <c r="BA25" s="100"/>
      <c r="BB25" s="101"/>
      <c r="BC25" s="54">
        <f t="shared" si="8"/>
        <v>0</v>
      </c>
      <c r="BD25" s="102"/>
      <c r="BE25" s="97">
        <f t="shared" si="15"/>
        <v>14.5</v>
      </c>
      <c r="BF25" s="103">
        <v>8</v>
      </c>
      <c r="BG25" s="95">
        <v>8</v>
      </c>
      <c r="BH25" s="96">
        <v>7</v>
      </c>
      <c r="BI25" s="51">
        <f t="shared" si="9"/>
        <v>0.875</v>
      </c>
      <c r="BJ25" s="97">
        <v>79.33</v>
      </c>
      <c r="BK25" s="94">
        <v>17</v>
      </c>
      <c r="BL25" s="95">
        <v>12</v>
      </c>
      <c r="BM25" s="96">
        <v>12</v>
      </c>
      <c r="BN25" s="51">
        <f t="shared" si="16"/>
        <v>1</v>
      </c>
      <c r="BO25" s="97">
        <v>80.260000000000005</v>
      </c>
      <c r="BP25" s="110"/>
      <c r="BQ25" s="111"/>
      <c r="BR25" s="112"/>
      <c r="BS25" s="113">
        <f t="shared" si="17"/>
        <v>0</v>
      </c>
      <c r="BT25" s="115"/>
      <c r="BU25" s="115">
        <f t="shared" si="10"/>
        <v>12.5</v>
      </c>
      <c r="BV25" s="350">
        <v>15</v>
      </c>
      <c r="BW25" s="351">
        <v>12</v>
      </c>
      <c r="BX25" s="351">
        <v>12</v>
      </c>
      <c r="BY25" s="57">
        <f t="shared" si="11"/>
        <v>1</v>
      </c>
      <c r="BZ25" s="355">
        <v>83.2</v>
      </c>
      <c r="CA25" s="352">
        <v>12</v>
      </c>
      <c r="CB25" s="351">
        <v>11</v>
      </c>
      <c r="CC25" s="351">
        <v>11</v>
      </c>
      <c r="CD25" s="57">
        <f t="shared" si="12"/>
        <v>1</v>
      </c>
      <c r="CE25" s="332"/>
      <c r="CF25" s="334"/>
      <c r="CG25" s="334"/>
      <c r="CH25" s="334"/>
      <c r="CI25" s="57">
        <f t="shared" si="13"/>
        <v>0</v>
      </c>
      <c r="CJ25" s="332"/>
      <c r="CK25" s="335">
        <f t="shared" si="18"/>
        <v>13.5</v>
      </c>
    </row>
    <row r="26" spans="1:89" ht="30" customHeight="1">
      <c r="A26" s="9" t="s">
        <v>30</v>
      </c>
      <c r="B26" s="10" t="s">
        <v>4</v>
      </c>
      <c r="C26" s="11" t="s">
        <v>5</v>
      </c>
      <c r="D26" s="15">
        <v>80</v>
      </c>
      <c r="E26" s="16">
        <v>48</v>
      </c>
      <c r="F26" s="16">
        <v>72</v>
      </c>
      <c r="G26" s="25" t="s">
        <v>78</v>
      </c>
      <c r="H26" s="45">
        <v>652</v>
      </c>
      <c r="I26" s="46">
        <v>40</v>
      </c>
      <c r="J26" s="47">
        <v>20</v>
      </c>
      <c r="K26" s="15">
        <v>15</v>
      </c>
      <c r="L26" s="16">
        <v>12</v>
      </c>
      <c r="M26" s="17">
        <v>12</v>
      </c>
      <c r="N26" s="18">
        <f t="shared" si="32"/>
        <v>100</v>
      </c>
      <c r="O26" s="19">
        <v>76.92</v>
      </c>
      <c r="P26" s="15"/>
      <c r="Q26" s="16"/>
      <c r="R26" s="17"/>
      <c r="S26" s="18">
        <f t="shared" si="1"/>
        <v>0</v>
      </c>
      <c r="T26" s="19"/>
      <c r="U26" s="15"/>
      <c r="V26" s="16"/>
      <c r="W26" s="17"/>
      <c r="X26" s="18">
        <f t="shared" si="2"/>
        <v>0</v>
      </c>
      <c r="Y26" s="19"/>
      <c r="Z26" s="94">
        <v>19</v>
      </c>
      <c r="AA26" s="95">
        <v>15</v>
      </c>
      <c r="AB26" s="96">
        <v>11</v>
      </c>
      <c r="AC26" s="51">
        <f t="shared" si="3"/>
        <v>0.73333333333333328</v>
      </c>
      <c r="AD26" s="97">
        <v>74</v>
      </c>
      <c r="AE26" s="104"/>
      <c r="AF26" s="105"/>
      <c r="AG26" s="106"/>
      <c r="AH26" s="56">
        <f t="shared" si="4"/>
        <v>0</v>
      </c>
      <c r="AI26" s="107"/>
      <c r="AJ26" s="104"/>
      <c r="AK26" s="105"/>
      <c r="AL26" s="106"/>
      <c r="AM26" s="57">
        <f t="shared" si="5"/>
        <v>0</v>
      </c>
      <c r="AN26" s="108"/>
      <c r="AO26" s="97">
        <f t="shared" si="14"/>
        <v>19</v>
      </c>
      <c r="AP26" s="94">
        <v>20</v>
      </c>
      <c r="AQ26" s="95">
        <v>16</v>
      </c>
      <c r="AR26" s="96">
        <v>13</v>
      </c>
      <c r="AS26" s="51">
        <f t="shared" si="6"/>
        <v>0.8125</v>
      </c>
      <c r="AT26" s="97">
        <v>75</v>
      </c>
      <c r="AU26" s="99"/>
      <c r="AV26" s="100"/>
      <c r="AW26" s="101"/>
      <c r="AX26" s="54">
        <f t="shared" si="7"/>
        <v>0</v>
      </c>
      <c r="AY26" s="109"/>
      <c r="AZ26" s="99"/>
      <c r="BA26" s="100"/>
      <c r="BB26" s="101"/>
      <c r="BC26" s="54">
        <f t="shared" si="8"/>
        <v>0</v>
      </c>
      <c r="BD26" s="102"/>
      <c r="BE26" s="97">
        <f t="shared" si="15"/>
        <v>20</v>
      </c>
      <c r="BF26" s="103">
        <v>17</v>
      </c>
      <c r="BG26" s="95">
        <v>15</v>
      </c>
      <c r="BH26" s="96">
        <v>11</v>
      </c>
      <c r="BI26" s="51">
        <f t="shared" si="9"/>
        <v>0.73333333333333328</v>
      </c>
      <c r="BJ26" s="97">
        <v>73.23</v>
      </c>
      <c r="BK26" s="110"/>
      <c r="BL26" s="111"/>
      <c r="BM26" s="112"/>
      <c r="BN26" s="113">
        <f t="shared" si="16"/>
        <v>0</v>
      </c>
      <c r="BO26" s="114"/>
      <c r="BP26" s="110"/>
      <c r="BQ26" s="111"/>
      <c r="BR26" s="112"/>
      <c r="BS26" s="113">
        <f t="shared" si="17"/>
        <v>0</v>
      </c>
      <c r="BT26" s="115"/>
      <c r="BU26" s="115">
        <f t="shared" si="10"/>
        <v>17</v>
      </c>
      <c r="BV26" s="350">
        <v>17</v>
      </c>
      <c r="BW26" s="351">
        <v>13</v>
      </c>
      <c r="BX26" s="351">
        <v>9</v>
      </c>
      <c r="BY26" s="57">
        <f t="shared" si="11"/>
        <v>0.69230769230769229</v>
      </c>
      <c r="BZ26" s="355">
        <v>74.67</v>
      </c>
      <c r="CA26" s="352"/>
      <c r="CB26" s="351"/>
      <c r="CC26" s="351"/>
      <c r="CD26" s="57">
        <f t="shared" si="12"/>
        <v>0</v>
      </c>
      <c r="CE26" s="332"/>
      <c r="CF26" s="334"/>
      <c r="CG26" s="334"/>
      <c r="CH26" s="334"/>
      <c r="CI26" s="57">
        <f t="shared" si="13"/>
        <v>0</v>
      </c>
      <c r="CJ26" s="332"/>
      <c r="CK26" s="335">
        <f t="shared" si="18"/>
        <v>17</v>
      </c>
    </row>
    <row r="27" spans="1:89" ht="30" customHeight="1">
      <c r="A27" s="9" t="s">
        <v>31</v>
      </c>
      <c r="B27" s="10" t="s">
        <v>4</v>
      </c>
      <c r="C27" s="11" t="s">
        <v>32</v>
      </c>
      <c r="D27" s="15">
        <v>72</v>
      </c>
      <c r="E27" s="16">
        <v>44</v>
      </c>
      <c r="F27" s="16">
        <v>62</v>
      </c>
      <c r="G27" s="25" t="s">
        <v>79</v>
      </c>
      <c r="H27" s="45">
        <v>590</v>
      </c>
      <c r="I27" s="46"/>
      <c r="J27" s="47">
        <v>40</v>
      </c>
      <c r="K27" s="15"/>
      <c r="L27" s="16"/>
      <c r="M27" s="17"/>
      <c r="N27" s="18">
        <f t="shared" si="32"/>
        <v>0</v>
      </c>
      <c r="O27" s="19"/>
      <c r="P27" s="15"/>
      <c r="Q27" s="16"/>
      <c r="R27" s="17"/>
      <c r="S27" s="18">
        <f t="shared" si="1"/>
        <v>0</v>
      </c>
      <c r="T27" s="19"/>
      <c r="U27" s="15"/>
      <c r="V27" s="16"/>
      <c r="W27" s="17"/>
      <c r="X27" s="18">
        <f t="shared" si="2"/>
        <v>0</v>
      </c>
      <c r="Y27" s="19"/>
      <c r="Z27" s="94">
        <v>21</v>
      </c>
      <c r="AA27" s="95">
        <v>20</v>
      </c>
      <c r="AB27" s="96">
        <v>20</v>
      </c>
      <c r="AC27" s="51">
        <f t="shared" si="3"/>
        <v>1</v>
      </c>
      <c r="AD27" s="97">
        <v>82.43</v>
      </c>
      <c r="AE27" s="94">
        <v>10</v>
      </c>
      <c r="AF27" s="95">
        <v>9</v>
      </c>
      <c r="AG27" s="96">
        <v>9</v>
      </c>
      <c r="AH27" s="51">
        <f t="shared" si="4"/>
        <v>1</v>
      </c>
      <c r="AI27" s="97">
        <v>84.78</v>
      </c>
      <c r="AJ27" s="104"/>
      <c r="AK27" s="105"/>
      <c r="AL27" s="106"/>
      <c r="AM27" s="57">
        <f t="shared" si="5"/>
        <v>0</v>
      </c>
      <c r="AN27" s="108"/>
      <c r="AO27" s="97">
        <f t="shared" si="14"/>
        <v>15.5</v>
      </c>
      <c r="AP27" s="99"/>
      <c r="AQ27" s="100"/>
      <c r="AR27" s="101"/>
      <c r="AS27" s="53">
        <f t="shared" si="6"/>
        <v>0</v>
      </c>
      <c r="AT27" s="109"/>
      <c r="AU27" s="99"/>
      <c r="AV27" s="100"/>
      <c r="AW27" s="101"/>
      <c r="AX27" s="54">
        <f t="shared" si="7"/>
        <v>0</v>
      </c>
      <c r="AY27" s="109"/>
      <c r="AZ27" s="99"/>
      <c r="BA27" s="100"/>
      <c r="BB27" s="101"/>
      <c r="BC27" s="54">
        <f t="shared" si="8"/>
        <v>0</v>
      </c>
      <c r="BD27" s="102"/>
      <c r="BE27" s="97"/>
      <c r="BF27" s="116"/>
      <c r="BG27" s="111"/>
      <c r="BH27" s="112"/>
      <c r="BI27" s="113">
        <f t="shared" si="9"/>
        <v>0</v>
      </c>
      <c r="BJ27" s="114"/>
      <c r="BK27" s="110"/>
      <c r="BL27" s="111"/>
      <c r="BM27" s="112"/>
      <c r="BN27" s="113">
        <f t="shared" si="16"/>
        <v>0</v>
      </c>
      <c r="BO27" s="114"/>
      <c r="BP27" s="110"/>
      <c r="BQ27" s="111"/>
      <c r="BR27" s="112"/>
      <c r="BS27" s="113">
        <f t="shared" si="17"/>
        <v>0</v>
      </c>
      <c r="BT27" s="115"/>
      <c r="BU27" s="115">
        <f t="shared" si="10"/>
        <v>0</v>
      </c>
      <c r="BV27" s="350">
        <v>10</v>
      </c>
      <c r="BW27" s="351">
        <v>10</v>
      </c>
      <c r="BX27" s="351">
        <v>8</v>
      </c>
      <c r="BY27" s="57">
        <f t="shared" si="11"/>
        <v>0.8</v>
      </c>
      <c r="BZ27" s="355">
        <v>81.69</v>
      </c>
      <c r="CA27" s="352">
        <v>10</v>
      </c>
      <c r="CB27" s="351">
        <v>10</v>
      </c>
      <c r="CC27" s="351">
        <v>10</v>
      </c>
      <c r="CD27" s="57">
        <f t="shared" si="12"/>
        <v>1</v>
      </c>
      <c r="CE27" s="332"/>
      <c r="CF27" s="334"/>
      <c r="CG27" s="334"/>
      <c r="CH27" s="334"/>
      <c r="CI27" s="57">
        <f t="shared" si="13"/>
        <v>0</v>
      </c>
      <c r="CJ27" s="332"/>
      <c r="CK27" s="335">
        <f t="shared" si="18"/>
        <v>10</v>
      </c>
    </row>
    <row r="28" spans="1:89" ht="30" customHeight="1" thickBot="1">
      <c r="A28" s="12" t="s">
        <v>40</v>
      </c>
      <c r="B28" s="13" t="s">
        <v>4</v>
      </c>
      <c r="C28" s="14" t="s">
        <v>41</v>
      </c>
      <c r="D28" s="20">
        <v>88</v>
      </c>
      <c r="E28" s="21">
        <v>52</v>
      </c>
      <c r="F28" s="21">
        <v>82</v>
      </c>
      <c r="G28" s="26" t="s">
        <v>79</v>
      </c>
      <c r="H28" s="48">
        <v>622</v>
      </c>
      <c r="I28" s="49">
        <v>16</v>
      </c>
      <c r="J28" s="50">
        <v>24</v>
      </c>
      <c r="K28" s="20">
        <v>21</v>
      </c>
      <c r="L28" s="21">
        <v>18</v>
      </c>
      <c r="M28" s="22">
        <v>18</v>
      </c>
      <c r="N28" s="23">
        <f t="shared" si="32"/>
        <v>100</v>
      </c>
      <c r="O28" s="24">
        <v>84.87</v>
      </c>
      <c r="P28" s="20"/>
      <c r="Q28" s="21"/>
      <c r="R28" s="22"/>
      <c r="S28" s="23">
        <f t="shared" si="1"/>
        <v>0</v>
      </c>
      <c r="T28" s="24"/>
      <c r="U28" s="20"/>
      <c r="V28" s="21"/>
      <c r="W28" s="22"/>
      <c r="X28" s="23">
        <f t="shared" si="2"/>
        <v>0</v>
      </c>
      <c r="Y28" s="24"/>
      <c r="Z28" s="117">
        <v>21</v>
      </c>
      <c r="AA28" s="118">
        <v>21</v>
      </c>
      <c r="AB28" s="119">
        <v>21</v>
      </c>
      <c r="AC28" s="52">
        <f t="shared" si="3"/>
        <v>1</v>
      </c>
      <c r="AD28" s="120">
        <v>84</v>
      </c>
      <c r="AE28" s="117">
        <v>21</v>
      </c>
      <c r="AF28" s="118">
        <v>20</v>
      </c>
      <c r="AG28" s="119">
        <v>18</v>
      </c>
      <c r="AH28" s="52">
        <f t="shared" si="4"/>
        <v>0.9</v>
      </c>
      <c r="AI28" s="120">
        <v>87.51</v>
      </c>
      <c r="AJ28" s="121"/>
      <c r="AK28" s="122"/>
      <c r="AL28" s="123"/>
      <c r="AM28" s="58">
        <f t="shared" si="5"/>
        <v>0</v>
      </c>
      <c r="AN28" s="124"/>
      <c r="AO28" s="120">
        <f t="shared" si="14"/>
        <v>21</v>
      </c>
      <c r="AP28" s="117">
        <v>21</v>
      </c>
      <c r="AQ28" s="118">
        <v>19</v>
      </c>
      <c r="AR28" s="119">
        <v>19</v>
      </c>
      <c r="AS28" s="52">
        <f t="shared" si="6"/>
        <v>1</v>
      </c>
      <c r="AT28" s="120">
        <v>84.37</v>
      </c>
      <c r="AU28" s="117">
        <v>20</v>
      </c>
      <c r="AV28" s="118">
        <v>17</v>
      </c>
      <c r="AW28" s="119">
        <v>17</v>
      </c>
      <c r="AX28" s="52">
        <f t="shared" si="7"/>
        <v>1</v>
      </c>
      <c r="AY28" s="120">
        <v>83.76</v>
      </c>
      <c r="AZ28" s="125"/>
      <c r="BA28" s="126"/>
      <c r="BB28" s="127"/>
      <c r="BC28" s="55">
        <f t="shared" si="8"/>
        <v>0</v>
      </c>
      <c r="BD28" s="128"/>
      <c r="BE28" s="120">
        <f t="shared" si="15"/>
        <v>20.5</v>
      </c>
      <c r="BF28" s="129">
        <v>21</v>
      </c>
      <c r="BG28" s="118">
        <v>20</v>
      </c>
      <c r="BH28" s="119">
        <v>20</v>
      </c>
      <c r="BI28" s="52">
        <f t="shared" si="9"/>
        <v>1</v>
      </c>
      <c r="BJ28" s="120">
        <v>83.92</v>
      </c>
      <c r="BK28" s="117">
        <v>29</v>
      </c>
      <c r="BL28" s="118">
        <v>26</v>
      </c>
      <c r="BM28" s="119">
        <v>25</v>
      </c>
      <c r="BN28" s="52">
        <f>IFERROR(BM28/BL28,0)</f>
        <v>0.96153846153846156</v>
      </c>
      <c r="BO28" s="120">
        <v>82.46</v>
      </c>
      <c r="BP28" s="130"/>
      <c r="BQ28" s="131"/>
      <c r="BR28" s="132"/>
      <c r="BS28" s="133">
        <f t="shared" si="17"/>
        <v>0</v>
      </c>
      <c r="BT28" s="134"/>
      <c r="BU28" s="134">
        <f t="shared" ref="BU28" si="33">AVERAGE(BF28,BK28,BP28)</f>
        <v>25</v>
      </c>
      <c r="BV28" s="353">
        <v>17</v>
      </c>
      <c r="BW28" s="354">
        <v>16</v>
      </c>
      <c r="BX28" s="354">
        <v>16</v>
      </c>
      <c r="BY28" s="321">
        <f t="shared" si="11"/>
        <v>1</v>
      </c>
      <c r="BZ28" s="356">
        <v>84.09</v>
      </c>
      <c r="CA28" s="357">
        <v>17</v>
      </c>
      <c r="CB28" s="354">
        <v>17</v>
      </c>
      <c r="CC28" s="354">
        <v>17</v>
      </c>
      <c r="CD28" s="321">
        <f t="shared" si="12"/>
        <v>1</v>
      </c>
      <c r="CE28" s="332"/>
      <c r="CF28" s="334"/>
      <c r="CG28" s="334"/>
      <c r="CH28" s="334"/>
      <c r="CI28" s="321">
        <f t="shared" si="13"/>
        <v>0</v>
      </c>
      <c r="CJ28" s="332"/>
      <c r="CK28" s="335">
        <f t="shared" si="18"/>
        <v>17</v>
      </c>
    </row>
    <row r="29" spans="1:89" ht="47.25" customHeight="1" thickTop="1">
      <c r="J29" s="4"/>
    </row>
    <row r="30" spans="1:89" ht="47.25" customHeight="1">
      <c r="J30" s="4"/>
    </row>
    <row r="31" spans="1:89" ht="47.25" customHeight="1">
      <c r="J31" s="4"/>
    </row>
    <row r="32" spans="1:89" ht="47.25" customHeight="1">
      <c r="J32" s="4"/>
    </row>
  </sheetData>
  <pageMargins left="0.25" right="0.25" top="0.75" bottom="0.75" header="0.3" footer="0.3"/>
  <pageSetup scale="2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EE435-160E-43C1-AA53-838DC53B678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3876-11FA-496D-825D-F5BE4C09BFEF}">
  <dimension ref="B1:F28"/>
  <sheetViews>
    <sheetView workbookViewId="0">
      <selection activeCell="B1" sqref="B1"/>
    </sheetView>
  </sheetViews>
  <sheetFormatPr defaultRowHeight="15"/>
  <cols>
    <col min="2" max="2" width="68.140625" customWidth="1"/>
    <col min="3" max="3" width="27" bestFit="1" customWidth="1"/>
    <col min="4" max="4" width="36.28515625" customWidth="1"/>
    <col min="5" max="5" width="60.5703125" bestFit="1" customWidth="1"/>
    <col min="6" max="6" width="53.5703125" customWidth="1"/>
  </cols>
  <sheetData>
    <row r="1" spans="2:6" ht="30.75" customHeight="1">
      <c r="B1" t="s">
        <v>109</v>
      </c>
    </row>
    <row r="3" spans="2:6" ht="45">
      <c r="B3" s="336" t="s">
        <v>113</v>
      </c>
    </row>
    <row r="4" spans="2:6" ht="30">
      <c r="B4" s="336" t="s">
        <v>114</v>
      </c>
    </row>
    <row r="5" spans="2:6" ht="60">
      <c r="B5" s="336" t="s">
        <v>115</v>
      </c>
    </row>
    <row r="8" spans="2:6" ht="15.75" thickBot="1"/>
    <row r="9" spans="2:6" ht="44.25" customHeight="1">
      <c r="B9" s="369" t="s">
        <v>116</v>
      </c>
      <c r="C9" s="370"/>
      <c r="D9" s="370"/>
      <c r="E9" s="370"/>
      <c r="F9" s="371"/>
    </row>
    <row r="10" spans="2:6" ht="30">
      <c r="B10" s="337" t="s">
        <v>117</v>
      </c>
      <c r="C10" t="s">
        <v>118</v>
      </c>
      <c r="D10" t="s">
        <v>119</v>
      </c>
      <c r="E10" t="s">
        <v>120</v>
      </c>
      <c r="F10" s="338" t="s">
        <v>121</v>
      </c>
    </row>
    <row r="11" spans="2:6">
      <c r="B11" s="337" t="s">
        <v>56</v>
      </c>
      <c r="C11" t="s">
        <v>122</v>
      </c>
      <c r="F11" s="339"/>
    </row>
    <row r="12" spans="2:6">
      <c r="B12" s="337" t="s">
        <v>42</v>
      </c>
      <c r="C12" t="s">
        <v>122</v>
      </c>
      <c r="F12" s="339"/>
    </row>
    <row r="13" spans="2:6">
      <c r="B13" s="340" t="s">
        <v>43</v>
      </c>
      <c r="C13" t="s">
        <v>122</v>
      </c>
      <c r="F13" s="339"/>
    </row>
    <row r="14" spans="2:6" ht="105">
      <c r="B14" s="340" t="s">
        <v>44</v>
      </c>
      <c r="C14" t="s">
        <v>123</v>
      </c>
      <c r="D14" s="336" t="s">
        <v>124</v>
      </c>
      <c r="E14" s="341" t="s">
        <v>125</v>
      </c>
      <c r="F14" s="342" t="s">
        <v>126</v>
      </c>
    </row>
    <row r="15" spans="2:6" ht="75">
      <c r="B15" s="337" t="s">
        <v>48</v>
      </c>
      <c r="C15" t="s">
        <v>127</v>
      </c>
      <c r="D15" s="343" t="s">
        <v>128</v>
      </c>
      <c r="F15" s="339"/>
    </row>
    <row r="16" spans="2:6" ht="105.75" thickBot="1">
      <c r="B16" s="344" t="s">
        <v>84</v>
      </c>
      <c r="C16" s="345" t="s">
        <v>127</v>
      </c>
      <c r="D16" s="346" t="s">
        <v>129</v>
      </c>
      <c r="E16" s="347" t="s">
        <v>130</v>
      </c>
      <c r="F16" s="348" t="s">
        <v>131</v>
      </c>
    </row>
    <row r="19" spans="2:6" ht="36" customHeight="1">
      <c r="B19" s="372" t="s">
        <v>132</v>
      </c>
      <c r="C19" s="372"/>
      <c r="D19" s="372"/>
      <c r="E19" s="372"/>
      <c r="F19" s="372"/>
    </row>
    <row r="20" spans="2:6" ht="30">
      <c r="B20" t="s">
        <v>117</v>
      </c>
      <c r="C20" t="s">
        <v>118</v>
      </c>
      <c r="D20" t="s">
        <v>119</v>
      </c>
      <c r="E20" t="s">
        <v>120</v>
      </c>
      <c r="F20" s="336" t="s">
        <v>121</v>
      </c>
    </row>
    <row r="21" spans="2:6" ht="30">
      <c r="B21" t="s">
        <v>84</v>
      </c>
      <c r="C21" t="s">
        <v>122</v>
      </c>
      <c r="D21" s="336" t="s">
        <v>133</v>
      </c>
      <c r="E21" s="341" t="s">
        <v>134</v>
      </c>
    </row>
    <row r="22" spans="2:6" ht="90">
      <c r="B22" t="s">
        <v>57</v>
      </c>
      <c r="C22" t="s">
        <v>122</v>
      </c>
      <c r="D22" s="336" t="s">
        <v>135</v>
      </c>
      <c r="E22" s="341" t="s">
        <v>136</v>
      </c>
    </row>
    <row r="23" spans="2:6" ht="90">
      <c r="B23" t="s">
        <v>42</v>
      </c>
      <c r="C23" t="s">
        <v>122</v>
      </c>
      <c r="D23" s="336" t="s">
        <v>137</v>
      </c>
      <c r="E23" s="341" t="s">
        <v>138</v>
      </c>
    </row>
    <row r="24" spans="2:6" ht="105">
      <c r="B24" s="336" t="s">
        <v>94</v>
      </c>
      <c r="C24" t="s">
        <v>123</v>
      </c>
      <c r="D24" s="336" t="s">
        <v>139</v>
      </c>
      <c r="E24" s="341" t="s">
        <v>140</v>
      </c>
      <c r="F24" s="341" t="s">
        <v>141</v>
      </c>
    </row>
    <row r="25" spans="2:6" ht="105">
      <c r="B25" t="s">
        <v>59</v>
      </c>
      <c r="C25" t="s">
        <v>122</v>
      </c>
      <c r="D25" s="336" t="s">
        <v>142</v>
      </c>
      <c r="E25" s="341" t="s">
        <v>143</v>
      </c>
    </row>
    <row r="26" spans="2:6" ht="90">
      <c r="B26" s="336" t="s">
        <v>95</v>
      </c>
      <c r="C26" t="s">
        <v>123</v>
      </c>
      <c r="D26" s="336" t="s">
        <v>144</v>
      </c>
      <c r="E26" s="341" t="s">
        <v>145</v>
      </c>
      <c r="F26" s="341" t="s">
        <v>146</v>
      </c>
    </row>
    <row r="27" spans="2:6" ht="105">
      <c r="B27" t="s">
        <v>62</v>
      </c>
      <c r="C27" t="s">
        <v>123</v>
      </c>
      <c r="D27" s="336" t="s">
        <v>147</v>
      </c>
      <c r="E27" s="349" t="s">
        <v>148</v>
      </c>
      <c r="F27" s="349" t="s">
        <v>149</v>
      </c>
    </row>
    <row r="28" spans="2:6" ht="45">
      <c r="B28" s="336" t="s">
        <v>150</v>
      </c>
      <c r="C28" t="s">
        <v>122</v>
      </c>
      <c r="D28" s="336" t="s">
        <v>151</v>
      </c>
      <c r="E28" s="341" t="s">
        <v>152</v>
      </c>
    </row>
  </sheetData>
  <mergeCells count="2">
    <mergeCell ref="B9:F9"/>
    <mergeCell ref="B19:F19"/>
  </mergeCells>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35"/>
  <sheetViews>
    <sheetView showZeros="0" topLeftCell="A5" zoomScale="85" zoomScaleNormal="85" workbookViewId="0">
      <pane xSplit="1" ySplit="2" topLeftCell="AM7" activePane="bottomRight" state="frozen"/>
      <selection activeCell="A5" sqref="A5"/>
      <selection pane="topRight" activeCell="B5" sqref="B5"/>
      <selection pane="bottomLeft" activeCell="A7" sqref="A7"/>
      <selection pane="bottomRight" activeCell="BE14" sqref="BE14"/>
    </sheetView>
  </sheetViews>
  <sheetFormatPr defaultColWidth="9.140625" defaultRowHeight="15"/>
  <cols>
    <col min="1" max="1" width="78.5703125" style="138" bestFit="1" customWidth="1"/>
    <col min="2" max="2" width="20" style="138" bestFit="1" customWidth="1"/>
    <col min="3" max="3" width="27" style="138" customWidth="1"/>
    <col min="4" max="4" width="15.5703125" style="138" customWidth="1"/>
    <col min="5" max="6" width="15.140625" style="138" bestFit="1" customWidth="1"/>
    <col min="7" max="7" width="24.140625" style="138" bestFit="1" customWidth="1"/>
    <col min="8" max="8" width="15.5703125" style="163" bestFit="1" customWidth="1"/>
    <col min="9" max="9" width="15.42578125" style="138" customWidth="1"/>
    <col min="10" max="10" width="15.85546875" style="138" customWidth="1"/>
    <col min="11" max="11" width="9.7109375" style="138" hidden="1" customWidth="1"/>
    <col min="12" max="13" width="8.28515625" style="138" hidden="1" customWidth="1"/>
    <col min="14" max="14" width="9.140625" style="138" hidden="1" customWidth="1"/>
    <col min="15" max="15" width="6.85546875" style="138" hidden="1" customWidth="1"/>
    <col min="16" max="16" width="8.28515625" style="138" customWidth="1"/>
    <col min="17" max="17" width="7.7109375" style="138" customWidth="1"/>
    <col min="18" max="18" width="8.42578125" style="138" bestFit="1" customWidth="1"/>
    <col min="19" max="19" width="10.5703125" style="138" bestFit="1" customWidth="1"/>
    <col min="20" max="20" width="8.42578125" style="138" bestFit="1" customWidth="1"/>
    <col min="21" max="21" width="12.140625" style="138" bestFit="1" customWidth="1"/>
    <col min="22" max="22" width="10.5703125" style="138" bestFit="1" customWidth="1"/>
    <col min="23" max="23" width="8.85546875" style="138" customWidth="1"/>
    <col min="24" max="26" width="8.42578125" style="138" bestFit="1" customWidth="1"/>
    <col min="27" max="27" width="10.5703125" style="138" bestFit="1" customWidth="1"/>
    <col min="28" max="28" width="8.42578125" style="138" bestFit="1" customWidth="1"/>
    <col min="29" max="29" width="12.140625" style="138" bestFit="1" customWidth="1"/>
    <col min="30" max="30" width="11.7109375" style="138" customWidth="1"/>
    <col min="31" max="31" width="7.7109375" style="138" customWidth="1"/>
    <col min="32" max="32" width="9.5703125" style="138" customWidth="1"/>
    <col min="33" max="33" width="9.7109375" style="138" customWidth="1"/>
    <col min="34" max="34" width="8.42578125" style="138" bestFit="1" customWidth="1"/>
    <col min="35" max="35" width="10.7109375" style="138" bestFit="1" customWidth="1"/>
    <col min="36" max="36" width="8.42578125" style="138" bestFit="1" customWidth="1"/>
    <col min="37" max="37" width="12.140625" style="138" bestFit="1" customWidth="1"/>
    <col min="38" max="38" width="12.42578125" style="138" customWidth="1"/>
    <col min="39" max="40" width="8.140625" style="138" customWidth="1"/>
    <col min="41" max="41" width="11.5703125" style="138" bestFit="1" customWidth="1"/>
    <col min="42" max="42" width="8.140625" style="138" customWidth="1"/>
    <col min="43" max="43" width="13.42578125" style="138" bestFit="1" customWidth="1"/>
    <col min="44" max="44" width="8.140625" style="138" customWidth="1"/>
    <col min="45" max="45" width="13.42578125" style="138" bestFit="1" customWidth="1"/>
    <col min="46" max="46" width="11.42578125" style="138" bestFit="1" customWidth="1"/>
    <col min="47" max="47" width="8.140625" style="138" customWidth="1"/>
    <col min="48" max="48" width="14.140625" style="138" customWidth="1"/>
    <col min="49" max="50" width="14" style="138" customWidth="1"/>
    <col min="51" max="16384" width="9.140625" style="138"/>
  </cols>
  <sheetData>
    <row r="1" spans="1:50" ht="180" customHeight="1" thickTop="1" thickBot="1">
      <c r="A1" s="168" t="s">
        <v>99</v>
      </c>
      <c r="B1" s="135"/>
      <c r="C1" s="135"/>
      <c r="D1" s="135"/>
      <c r="E1" s="135"/>
      <c r="F1" s="135"/>
      <c r="G1" s="135"/>
      <c r="H1" s="136"/>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7"/>
    </row>
    <row r="2" spans="1:50" ht="12" customHeight="1" thickTop="1" thickBot="1">
      <c r="A2" s="139"/>
      <c r="B2" s="139"/>
      <c r="C2" s="139"/>
      <c r="D2" s="139"/>
      <c r="E2" s="139"/>
      <c r="F2" s="139"/>
      <c r="G2" s="139"/>
      <c r="H2" s="140"/>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41"/>
      <c r="AW2" s="167"/>
    </row>
    <row r="3" spans="1:50" ht="58.5" customHeight="1" thickTop="1" thickBot="1">
      <c r="A3" s="170" t="s">
        <v>82</v>
      </c>
      <c r="B3" s="142"/>
      <c r="C3" s="142"/>
      <c r="D3" s="142"/>
      <c r="E3" s="142"/>
      <c r="F3" s="142"/>
      <c r="G3" s="142"/>
      <c r="H3" s="143"/>
      <c r="I3" s="142"/>
      <c r="J3" s="142"/>
      <c r="K3" s="142"/>
      <c r="L3" s="142"/>
      <c r="M3" s="142"/>
      <c r="N3" s="142"/>
      <c r="O3" s="142"/>
      <c r="P3" s="142"/>
      <c r="Q3" s="142"/>
      <c r="R3" s="142"/>
      <c r="S3" s="142"/>
      <c r="T3" s="142"/>
      <c r="U3" s="142"/>
      <c r="V3" s="142"/>
      <c r="W3" s="142"/>
      <c r="X3" s="142"/>
      <c r="Y3" s="142"/>
      <c r="Z3" s="142"/>
      <c r="AA3" s="142"/>
      <c r="AB3" s="142"/>
      <c r="AC3" s="142"/>
      <c r="AD3" s="144"/>
      <c r="AE3" s="142"/>
      <c r="AF3" s="142"/>
      <c r="AG3" s="142"/>
      <c r="AH3" s="142"/>
      <c r="AI3" s="142"/>
      <c r="AJ3" s="142"/>
      <c r="AK3" s="142"/>
      <c r="AL3" s="144"/>
      <c r="AM3" s="144"/>
      <c r="AN3" s="144"/>
      <c r="AO3" s="144"/>
      <c r="AP3" s="144"/>
      <c r="AQ3" s="144"/>
      <c r="AR3" s="144"/>
      <c r="AS3" s="144"/>
      <c r="AT3" s="144"/>
      <c r="AU3" s="144"/>
      <c r="AV3" s="144"/>
      <c r="AW3" s="144"/>
      <c r="AX3" s="144"/>
    </row>
    <row r="4" spans="1:50" ht="10.5" customHeight="1" thickTop="1" thickBot="1">
      <c r="A4" s="169"/>
      <c r="B4" s="145"/>
      <c r="C4" s="145"/>
      <c r="D4" s="145"/>
      <c r="E4" s="145"/>
      <c r="F4" s="145"/>
      <c r="G4" s="145"/>
      <c r="H4" s="146"/>
      <c r="I4" s="145"/>
      <c r="J4" s="145"/>
      <c r="K4" s="145"/>
      <c r="L4" s="145"/>
      <c r="M4" s="145"/>
      <c r="N4" s="145"/>
      <c r="O4" s="145"/>
      <c r="P4" s="145"/>
      <c r="Q4" s="145"/>
      <c r="R4" s="145"/>
      <c r="S4" s="145"/>
      <c r="T4" s="145"/>
      <c r="U4" s="145"/>
      <c r="V4" s="145"/>
      <c r="W4" s="145"/>
      <c r="X4" s="274"/>
      <c r="Y4" s="274"/>
      <c r="Z4" s="274"/>
      <c r="AA4" s="274"/>
      <c r="AB4" s="274"/>
      <c r="AC4" s="274"/>
      <c r="AD4" s="274"/>
      <c r="AE4" s="274"/>
      <c r="AF4" s="274"/>
      <c r="AG4" s="274"/>
      <c r="AH4" s="274"/>
      <c r="AI4" s="274"/>
      <c r="AJ4" s="274"/>
      <c r="AK4" s="274"/>
      <c r="AL4" s="274"/>
      <c r="AM4" s="147"/>
      <c r="AN4" s="147"/>
      <c r="AO4" s="147"/>
      <c r="AP4" s="147"/>
      <c r="AQ4" s="147"/>
      <c r="AR4" s="147"/>
      <c r="AS4" s="147"/>
      <c r="AT4" s="147"/>
      <c r="AU4" s="147"/>
    </row>
    <row r="5" spans="1:50" s="162" customFormat="1" ht="26.25" customHeight="1" thickTop="1" thickBot="1">
      <c r="A5" s="148" t="s">
        <v>67</v>
      </c>
      <c r="B5" s="149"/>
      <c r="C5" s="149"/>
      <c r="D5" s="148" t="s">
        <v>65</v>
      </c>
      <c r="E5" s="149"/>
      <c r="F5" s="149"/>
      <c r="G5" s="149"/>
      <c r="H5" s="150" t="s">
        <v>88</v>
      </c>
      <c r="I5" s="151"/>
      <c r="J5" s="152"/>
      <c r="K5" s="153" t="s">
        <v>60</v>
      </c>
      <c r="L5" s="154"/>
      <c r="M5" s="155"/>
      <c r="N5" s="156"/>
      <c r="O5" s="157"/>
      <c r="P5" s="158" t="s">
        <v>91</v>
      </c>
      <c r="Q5" s="159"/>
      <c r="R5" s="159"/>
      <c r="S5" s="159"/>
      <c r="T5" s="160"/>
      <c r="U5" s="161"/>
      <c r="V5" s="159"/>
      <c r="W5" s="159"/>
      <c r="X5" s="358" t="s">
        <v>49</v>
      </c>
      <c r="Y5" s="359"/>
      <c r="Z5" s="359"/>
      <c r="AA5" s="359"/>
      <c r="AB5" s="359"/>
      <c r="AC5" s="359"/>
      <c r="AD5" s="359"/>
      <c r="AE5" s="360"/>
      <c r="AF5" s="361" t="s">
        <v>68</v>
      </c>
      <c r="AG5" s="362"/>
      <c r="AH5" s="362"/>
      <c r="AI5" s="362"/>
      <c r="AJ5" s="362"/>
      <c r="AK5" s="362"/>
      <c r="AL5" s="362"/>
      <c r="AM5" s="362"/>
      <c r="AN5" s="363" t="s">
        <v>108</v>
      </c>
      <c r="AO5" s="364"/>
      <c r="AP5" s="364"/>
      <c r="AQ5" s="364"/>
      <c r="AR5" s="364"/>
      <c r="AS5" s="364"/>
      <c r="AT5" s="364"/>
      <c r="AU5" s="365"/>
      <c r="AV5" s="285" t="s">
        <v>96</v>
      </c>
      <c r="AW5" s="165"/>
      <c r="AX5" s="166"/>
    </row>
    <row r="6" spans="1:50" ht="243" customHeight="1" thickTop="1" thickBot="1">
      <c r="A6" s="253" t="s">
        <v>2</v>
      </c>
      <c r="B6" s="254" t="s">
        <v>9</v>
      </c>
      <c r="C6" s="255" t="s">
        <v>45</v>
      </c>
      <c r="D6" s="256" t="s">
        <v>72</v>
      </c>
      <c r="E6" s="255" t="s">
        <v>73</v>
      </c>
      <c r="F6" s="254" t="s">
        <v>74</v>
      </c>
      <c r="G6" s="257" t="s">
        <v>75</v>
      </c>
      <c r="H6" s="258" t="s">
        <v>63</v>
      </c>
      <c r="I6" s="259" t="s">
        <v>90</v>
      </c>
      <c r="J6" s="260" t="s">
        <v>93</v>
      </c>
      <c r="K6" s="261" t="s">
        <v>57</v>
      </c>
      <c r="L6" s="262" t="s">
        <v>42</v>
      </c>
      <c r="M6" s="262" t="s">
        <v>59</v>
      </c>
      <c r="N6" s="263" t="s">
        <v>61</v>
      </c>
      <c r="O6" s="264" t="s">
        <v>62</v>
      </c>
      <c r="P6" s="265" t="s">
        <v>84</v>
      </c>
      <c r="Q6" s="266" t="s">
        <v>85</v>
      </c>
      <c r="R6" s="267" t="s">
        <v>42</v>
      </c>
      <c r="S6" s="267" t="s">
        <v>94</v>
      </c>
      <c r="T6" s="268" t="s">
        <v>59</v>
      </c>
      <c r="U6" s="267" t="s">
        <v>95</v>
      </c>
      <c r="V6" s="269" t="s">
        <v>62</v>
      </c>
      <c r="W6" s="270" t="s">
        <v>103</v>
      </c>
      <c r="X6" s="275" t="s">
        <v>84</v>
      </c>
      <c r="Y6" s="275" t="s">
        <v>57</v>
      </c>
      <c r="Z6" s="276" t="s">
        <v>42</v>
      </c>
      <c r="AA6" s="276" t="s">
        <v>94</v>
      </c>
      <c r="AB6" s="277" t="s">
        <v>59</v>
      </c>
      <c r="AC6" s="276" t="s">
        <v>95</v>
      </c>
      <c r="AD6" s="278" t="s">
        <v>62</v>
      </c>
      <c r="AE6" s="279" t="s">
        <v>104</v>
      </c>
      <c r="AF6" s="280" t="s">
        <v>84</v>
      </c>
      <c r="AG6" s="281" t="s">
        <v>57</v>
      </c>
      <c r="AH6" s="282" t="s">
        <v>42</v>
      </c>
      <c r="AI6" s="282" t="s">
        <v>94</v>
      </c>
      <c r="AJ6" s="282" t="s">
        <v>59</v>
      </c>
      <c r="AK6" s="283" t="s">
        <v>95</v>
      </c>
      <c r="AL6" s="284" t="s">
        <v>62</v>
      </c>
      <c r="AM6" s="284" t="s">
        <v>102</v>
      </c>
      <c r="AN6" s="306" t="s">
        <v>84</v>
      </c>
      <c r="AO6" s="307" t="s">
        <v>57</v>
      </c>
      <c r="AP6" s="307" t="s">
        <v>42</v>
      </c>
      <c r="AQ6" s="307" t="s">
        <v>94</v>
      </c>
      <c r="AR6" s="307" t="s">
        <v>59</v>
      </c>
      <c r="AS6" s="308" t="s">
        <v>95</v>
      </c>
      <c r="AT6" s="308" t="s">
        <v>62</v>
      </c>
      <c r="AU6" s="309" t="s">
        <v>110</v>
      </c>
      <c r="AV6" s="286" t="s">
        <v>80</v>
      </c>
      <c r="AW6" s="271" t="s">
        <v>81</v>
      </c>
      <c r="AX6" s="272" t="s">
        <v>111</v>
      </c>
    </row>
    <row r="7" spans="1:50" s="251" customFormat="1" ht="30" customHeight="1" thickTop="1" thickBot="1">
      <c r="A7" s="171" t="str">
        <f>'DATA ENTRY'!A4</f>
        <v>Adams County Sheriff's Office Academy - Flatrock Regional</v>
      </c>
      <c r="B7" s="172" t="str">
        <f>'DATA ENTRY'!B4</f>
        <v>Basic - Agency</v>
      </c>
      <c r="C7" s="173" t="str">
        <f>'DATA ENTRY'!C4</f>
        <v>Commerce City</v>
      </c>
      <c r="D7" s="174">
        <f>'DATA ENTRY'!D4</f>
        <v>116</v>
      </c>
      <c r="E7" s="175">
        <f>'DATA ENTRY'!E4</f>
        <v>48</v>
      </c>
      <c r="F7" s="175">
        <f>'DATA ENTRY'!F4</f>
        <v>84</v>
      </c>
      <c r="G7" s="176" t="str">
        <f>'DATA ENTRY'!G4</f>
        <v>PPCT</v>
      </c>
      <c r="H7" s="177">
        <f>'DATA ENTRY'!H4</f>
        <v>746</v>
      </c>
      <c r="I7" s="178">
        <f>'DATA ENTRY'!I4</f>
        <v>22</v>
      </c>
      <c r="J7" s="179">
        <f>'DATA ENTRY'!J4</f>
        <v>70</v>
      </c>
      <c r="K7" s="180">
        <f>SUM('DATA ENTRY'!K4+'DATA ENTRY'!P4+'DATA ENTRY'!U4)</f>
        <v>100</v>
      </c>
      <c r="L7" s="181">
        <f>SUM('DATA ENTRY'!L4+'DATA ENTRY'!Q4+'DATA ENTRY'!V4)</f>
        <v>96</v>
      </c>
      <c r="M7" s="182">
        <f>SUM('DATA ENTRY'!M4+'DATA ENTRY'!R4+'DATA ENTRY'!W4)</f>
        <v>96</v>
      </c>
      <c r="N7" s="183">
        <f>IFERROR(M7/L7,0)*100</f>
        <v>100</v>
      </c>
      <c r="O7" s="184">
        <f>AVERAGE('DATA ENTRY'!O4,'DATA ENTRY'!T4,'DATA ENTRY'!Y4)</f>
        <v>86.614999999999995</v>
      </c>
      <c r="P7" s="185">
        <f>'DATA ENTRY'!AO4</f>
        <v>39.333333333333336</v>
      </c>
      <c r="Q7" s="186">
        <f>SUM('DATA ENTRY'!Z4+'DATA ENTRY'!AE4+'DATA ENTRY'!AJ4)</f>
        <v>118</v>
      </c>
      <c r="R7" s="187">
        <f>SUM('DATA ENTRY'!AA4+'DATA ENTRY'!AF4+'DATA ENTRY'!AK4)</f>
        <v>113</v>
      </c>
      <c r="S7" s="188">
        <f>(Q7-R7)/Q7</f>
        <v>4.2372881355932202E-2</v>
      </c>
      <c r="T7" s="187">
        <f>SUM('DATA ENTRY'!AB4+'DATA ENTRY'!AG4+'DATA ENTRY'!AL4)</f>
        <v>113</v>
      </c>
      <c r="U7" s="188">
        <f>IFERROR(T7/R7,0)</f>
        <v>1</v>
      </c>
      <c r="V7" s="189">
        <f>AVERAGE('DATA ENTRY'!AD4,'DATA ENTRY'!AI4,'DATA ENTRY'!AN4)%</f>
        <v>0.85560000000000003</v>
      </c>
      <c r="W7" s="190">
        <f>RANK(V7,$V$7:$V$31)</f>
        <v>2</v>
      </c>
      <c r="X7" s="191">
        <f>'DATA ENTRY'!BE4</f>
        <v>73</v>
      </c>
      <c r="Y7" s="191">
        <f>SUM('DATA ENTRY'!AP4+'DATA ENTRY'!AU4+'DATA ENTRY'!AZ4)</f>
        <v>146</v>
      </c>
      <c r="Z7" s="192">
        <f>SUM('DATA ENTRY'!AQ4+'DATA ENTRY'!AV4+'DATA ENTRY'!BA4)</f>
        <v>135</v>
      </c>
      <c r="AA7" s="193">
        <f>(Y7-Z7)/Y7</f>
        <v>7.5342465753424653E-2</v>
      </c>
      <c r="AB7" s="194">
        <f>SUM('DATA ENTRY'!AR4+'DATA ENTRY'!AW4+'DATA ENTRY'!BB4)</f>
        <v>135</v>
      </c>
      <c r="AC7" s="193">
        <f>IFERROR(AB7/Z7,0)</f>
        <v>1</v>
      </c>
      <c r="AD7" s="195">
        <f>AVERAGE('DATA ENTRY'!AT4,'DATA ENTRY'!AY4, 'DATA ENTRY'!BD4)%</f>
        <v>0.8569</v>
      </c>
      <c r="AE7" s="291">
        <f>RANK(AD7, $AD$7:$AD$31)</f>
        <v>2</v>
      </c>
      <c r="AF7" s="294">
        <f>'DATA ENTRY'!BU4</f>
        <v>50.333333333333336</v>
      </c>
      <c r="AG7" s="295">
        <f>SUM('DATA ENTRY'!BF4+'DATA ENTRY'!BK4+'DATA ENTRY'!BP4)</f>
        <v>151</v>
      </c>
      <c r="AH7" s="296">
        <f>'DATA ENTRY'!BG4+'DATA ENTRY'!BL4+'DATA ENTRY'!BQ4</f>
        <v>143</v>
      </c>
      <c r="AI7" s="297">
        <f>(AG7-AH7)/AG7</f>
        <v>5.2980132450331126E-2</v>
      </c>
      <c r="AJ7" s="298">
        <f>'DATA ENTRY'!BH4+'DATA ENTRY'!BM4+'DATA ENTRY'!BR4</f>
        <v>143</v>
      </c>
      <c r="AK7" s="297">
        <f>IFERROR(AJ7/AH7,0)</f>
        <v>1</v>
      </c>
      <c r="AL7" s="297">
        <f>AVERAGE('DATA ENTRY'!BJ4,'DATA ENTRY'!BO4,'DATA ENTRY'!BT4)%</f>
        <v>0.85033333333333316</v>
      </c>
      <c r="AM7" s="289">
        <f>RANK(AL7, $AL$7:$AL$31)</f>
        <v>2</v>
      </c>
      <c r="AN7" s="310">
        <f>'DATA ENTRY'!$CK4</f>
        <v>55</v>
      </c>
      <c r="AO7" s="311">
        <f>SUM('DATA ENTRY'!$BV4,'DATA ENTRY'!$CA4,'DATA ENTRY'!$CF4)</f>
        <v>110</v>
      </c>
      <c r="AP7" s="311">
        <f>SUM('DATA ENTRY'!$BW4,'DATA ENTRY'!$CB4,'DATA ENTRY'!$CG4)</f>
        <v>106</v>
      </c>
      <c r="AQ7" s="319">
        <f>IFERROR(($AO7-$AP7)/$AO7,0)</f>
        <v>3.6363636363636362E-2</v>
      </c>
      <c r="AR7" s="311">
        <f>SUM('DATA ENTRY'!$BX4,'DATA ENTRY'!$CC4,'DATA ENTRY'!$CH4)</f>
        <v>106</v>
      </c>
      <c r="AS7" s="320">
        <f>IFERROR($AR7/$AP7,0)</f>
        <v>1</v>
      </c>
      <c r="AT7" s="319">
        <f>IFERROR(AVERAGE('DATA ENTRY'!$BZ4,'DATA ENTRY'!$CE4,'DATA ENTRY'!$CJ4)%,0)</f>
        <v>0.84340000000000004</v>
      </c>
      <c r="AU7" s="314">
        <f t="shared" ref="AU7:AU31" si="0">RANK($AT7,$AT$7:$AT$31)</f>
        <v>4</v>
      </c>
      <c r="AV7" s="287">
        <f>IFERROR(AVERAGE($V7,$AD7,$AL7),0)</f>
        <v>0.85427777777777758</v>
      </c>
      <c r="AW7" s="224">
        <f>RANK($AV7,$AV$7:$AV$31)</f>
        <v>2</v>
      </c>
      <c r="AX7" s="196">
        <f>AVERAGE($U7,$AC7,$AK7)</f>
        <v>1</v>
      </c>
    </row>
    <row r="8" spans="1:50" s="251" customFormat="1" ht="30" customHeight="1" thickBot="1">
      <c r="A8" s="197" t="str">
        <f>'DATA ENTRY'!A5</f>
        <v>AIMS Community College</v>
      </c>
      <c r="B8" s="198" t="str">
        <f>'DATA ENTRY'!B5</f>
        <v>Basic</v>
      </c>
      <c r="C8" s="199" t="str">
        <f>'DATA ENTRY'!C5</f>
        <v>Windsor</v>
      </c>
      <c r="D8" s="200">
        <f>'DATA ENTRY'!D5</f>
        <v>72</v>
      </c>
      <c r="E8" s="201">
        <f>'DATA ENTRY'!E5</f>
        <v>44</v>
      </c>
      <c r="F8" s="201">
        <f>'DATA ENTRY'!F5</f>
        <v>62</v>
      </c>
      <c r="G8" s="202" t="str">
        <f>'DATA ENTRY'!G5</f>
        <v>PPCT</v>
      </c>
      <c r="H8" s="203">
        <f>'DATA ENTRY'!H5</f>
        <v>644</v>
      </c>
      <c r="I8" s="204" t="str">
        <f>'DATA ENTRY'!I5</f>
        <v>17 / 33</v>
      </c>
      <c r="J8" s="205">
        <f>'DATA ENTRY'!J5</f>
        <v>30</v>
      </c>
      <c r="K8" s="206">
        <f>SUM('DATA ENTRY'!K5+'DATA ENTRY'!P5+'DATA ENTRY'!U5)</f>
        <v>18</v>
      </c>
      <c r="L8" s="207">
        <f>SUM('DATA ENTRY'!L5+'DATA ENTRY'!Q5+'DATA ENTRY'!V5)</f>
        <v>15</v>
      </c>
      <c r="M8" s="208">
        <f>SUM('DATA ENTRY'!M5+'DATA ENTRY'!R5+'DATA ENTRY'!W5)</f>
        <v>15</v>
      </c>
      <c r="N8" s="209">
        <f t="shared" ref="N8:N31" si="1">IFERROR(M8/L8,0)*100</f>
        <v>100</v>
      </c>
      <c r="O8" s="210">
        <f>AVERAGE('DATA ENTRY'!O5,'DATA ENTRY'!T5,'DATA ENTRY'!Y5)</f>
        <v>79.23</v>
      </c>
      <c r="P8" s="211">
        <f>'DATA ENTRY'!AO5</f>
        <v>27</v>
      </c>
      <c r="Q8" s="212">
        <f>SUM('DATA ENTRY'!Z5+'DATA ENTRY'!AE5+'DATA ENTRY'!AJ5)</f>
        <v>27</v>
      </c>
      <c r="R8" s="213">
        <f>SUM('DATA ENTRY'!AA5+'DATA ENTRY'!AF5+'DATA ENTRY'!AK5)</f>
        <v>19</v>
      </c>
      <c r="S8" s="214">
        <f t="shared" ref="S8:S31" si="2">(Q8-R8)/Q8</f>
        <v>0.29629629629629628</v>
      </c>
      <c r="T8" s="213">
        <f>SUM('DATA ENTRY'!AB5+'DATA ENTRY'!AG5+'DATA ENTRY'!AL5)</f>
        <v>18</v>
      </c>
      <c r="U8" s="214">
        <f t="shared" ref="U8:U31" si="3">IFERROR(T8/R8,0)</f>
        <v>0.94736842105263153</v>
      </c>
      <c r="V8" s="215">
        <f>AVERAGE('DATA ENTRY'!AD5,'DATA ENTRY'!AI5,'DATA ENTRY'!AN5)%</f>
        <v>0.81700000000000006</v>
      </c>
      <c r="W8" s="216">
        <f>RANK(V8,$V$7:$V$31)</f>
        <v>13</v>
      </c>
      <c r="X8" s="217">
        <f>'DATA ENTRY'!BE5</f>
        <v>26</v>
      </c>
      <c r="Y8" s="217">
        <f>SUM('DATA ENTRY'!AP5+'DATA ENTRY'!AU5+'DATA ENTRY'!AZ5)</f>
        <v>26</v>
      </c>
      <c r="Z8" s="218">
        <f>SUM('DATA ENTRY'!AQ5+'DATA ENTRY'!AV5+'DATA ENTRY'!BA5)</f>
        <v>22</v>
      </c>
      <c r="AA8" s="219">
        <f t="shared" ref="AA8:AA31" si="4">(Y8-Z8)/Y8</f>
        <v>0.15384615384615385</v>
      </c>
      <c r="AB8" s="220">
        <f>SUM('DATA ENTRY'!AR5+'DATA ENTRY'!AW5+'DATA ENTRY'!BB5)</f>
        <v>21</v>
      </c>
      <c r="AC8" s="219">
        <f t="shared" ref="AC8:AC31" si="5">IFERROR(AB8/Z8,0)</f>
        <v>0.95454545454545459</v>
      </c>
      <c r="AD8" s="221">
        <f>AVERAGE('DATA ENTRY'!AT5,'DATA ENTRY'!AY5, 'DATA ENTRY'!BD5)%</f>
        <v>0.83319999999999994</v>
      </c>
      <c r="AE8" s="292">
        <f>RANK(AD8, $AD$7:$AD$31)</f>
        <v>9</v>
      </c>
      <c r="AF8" s="299">
        <f>'DATA ENTRY'!BU5</f>
        <v>30</v>
      </c>
      <c r="AG8" s="206">
        <f>SUM('DATA ENTRY'!BF5+'DATA ENTRY'!BK5+'DATA ENTRY'!BP5)</f>
        <v>30</v>
      </c>
      <c r="AH8" s="207">
        <f>'DATA ENTRY'!BG5+'DATA ENTRY'!BL5+'DATA ENTRY'!BQ5</f>
        <v>24</v>
      </c>
      <c r="AI8" s="222">
        <f t="shared" ref="AI8:AI31" si="6">(AG8-AH8)/AG8</f>
        <v>0.2</v>
      </c>
      <c r="AJ8" s="208">
        <f>'DATA ENTRY'!BH5+'DATA ENTRY'!BM5+'DATA ENTRY'!BR5</f>
        <v>22</v>
      </c>
      <c r="AK8" s="222">
        <f t="shared" ref="AK8:AK31" si="7">IFERROR(AJ8/AH8,0)</f>
        <v>0.91666666666666663</v>
      </c>
      <c r="AL8" s="222">
        <f>AVERAGE('DATA ENTRY'!BJ5,'DATA ENTRY'!BO5,'DATA ENTRY'!BT5)%</f>
        <v>0.79810000000000003</v>
      </c>
      <c r="AM8" s="290">
        <f>RANK(AL8, $AL$7:$AL$31)</f>
        <v>18</v>
      </c>
      <c r="AN8" s="312">
        <f>'DATA ENTRY'!$CK5</f>
        <v>18.333333333333332</v>
      </c>
      <c r="AO8" s="313">
        <f>SUM('DATA ENTRY'!$BV5,'DATA ENTRY'!$CA5,'DATA ENTRY'!$CF5)</f>
        <v>55</v>
      </c>
      <c r="AP8" s="313">
        <f>SUM('DATA ENTRY'!$BW5,'DATA ENTRY'!$CB5,'DATA ENTRY'!$CG5)</f>
        <v>44</v>
      </c>
      <c r="AQ8" s="319">
        <f t="shared" ref="AQ8:AQ31" si="8">IFERROR(($AO8-$AP8)/$AO8,0)</f>
        <v>0.2</v>
      </c>
      <c r="AR8" s="313">
        <f>SUM('DATA ENTRY'!$BX5,'DATA ENTRY'!$CC5,'DATA ENTRY'!$CH5)</f>
        <v>43</v>
      </c>
      <c r="AS8" s="320">
        <f t="shared" ref="AS8:AS32" si="9">IFERROR($AR8/$AP8,0)</f>
        <v>0.97727272727272729</v>
      </c>
      <c r="AT8" s="319">
        <f>IFERROR(AVERAGE('DATA ENTRY'!$BZ5,'DATA ENTRY'!$CE5,'DATA ENTRY'!$CJ5)%,0)</f>
        <v>0.79069999999999996</v>
      </c>
      <c r="AU8" s="314">
        <f t="shared" si="0"/>
        <v>18</v>
      </c>
      <c r="AV8" s="287">
        <f t="shared" ref="AV8:AV31" si="10">IFERROR(AVERAGE($V8,$AD8,$AL8),0)</f>
        <v>0.81609999999999994</v>
      </c>
      <c r="AW8" s="223">
        <f>RANK(AV8,$AV$7:$AV$31)</f>
        <v>13</v>
      </c>
      <c r="AX8" s="196">
        <f t="shared" ref="AX8:AX31" si="11">AVERAGE($U8,$AC8,$AK8)</f>
        <v>0.93952684742158421</v>
      </c>
    </row>
    <row r="9" spans="1:50" s="251" customFormat="1" ht="30" customHeight="1" thickBot="1">
      <c r="A9" s="197" t="s">
        <v>112</v>
      </c>
      <c r="B9" s="198"/>
      <c r="C9" s="199"/>
      <c r="D9" s="200"/>
      <c r="E9" s="201"/>
      <c r="F9" s="201"/>
      <c r="G9" s="202"/>
      <c r="H9" s="203"/>
      <c r="I9" s="204"/>
      <c r="J9" s="205"/>
      <c r="K9" s="206"/>
      <c r="L9" s="207"/>
      <c r="M9" s="208"/>
      <c r="N9" s="209"/>
      <c r="O9" s="210"/>
      <c r="P9" s="211"/>
      <c r="Q9" s="212"/>
      <c r="R9" s="213"/>
      <c r="S9" s="214"/>
      <c r="T9" s="213"/>
      <c r="U9" s="214"/>
      <c r="V9" s="215"/>
      <c r="W9" s="216"/>
      <c r="X9" s="217"/>
      <c r="Y9" s="217"/>
      <c r="Z9" s="218"/>
      <c r="AA9" s="219"/>
      <c r="AB9" s="220"/>
      <c r="AC9" s="219"/>
      <c r="AD9" s="221"/>
      <c r="AE9" s="292"/>
      <c r="AF9" s="299"/>
      <c r="AG9" s="206"/>
      <c r="AH9" s="207"/>
      <c r="AI9" s="222"/>
      <c r="AJ9" s="208"/>
      <c r="AK9" s="222"/>
      <c r="AL9" s="222"/>
      <c r="AM9" s="290"/>
      <c r="AN9" s="312" t="e">
        <f>'DATA ENTRY'!#REF!</f>
        <v>#REF!</v>
      </c>
      <c r="AO9" s="313" t="e">
        <f>SUM('DATA ENTRY'!#REF!,'DATA ENTRY'!#REF!,'DATA ENTRY'!#REF!)</f>
        <v>#REF!</v>
      </c>
      <c r="AP9" s="313" t="e">
        <f>SUM('DATA ENTRY'!#REF!,'DATA ENTRY'!#REF!,'DATA ENTRY'!#REF!)</f>
        <v>#REF!</v>
      </c>
      <c r="AQ9" s="319">
        <f t="shared" si="8"/>
        <v>0</v>
      </c>
      <c r="AR9" s="313" t="e">
        <f>SUM('DATA ENTRY'!#REF!,'DATA ENTRY'!#REF!,'DATA ENTRY'!#REF!)</f>
        <v>#REF!</v>
      </c>
      <c r="AS9" s="320">
        <f t="shared" si="9"/>
        <v>0</v>
      </c>
      <c r="AT9" s="319">
        <f>IFERROR(AVERAGE('DATA ENTRY'!#REF!,'DATA ENTRY'!#REF!,'DATA ENTRY'!#REF!)%,0)</f>
        <v>0</v>
      </c>
      <c r="AU9" s="314">
        <f t="shared" si="0"/>
        <v>24</v>
      </c>
      <c r="AV9" s="287"/>
      <c r="AW9" s="223"/>
      <c r="AX9" s="196"/>
    </row>
    <row r="10" spans="1:50" s="251" customFormat="1" ht="30" customHeight="1" thickBot="1">
      <c r="A10" s="197" t="str">
        <f>'DATA ENTRY'!A6</f>
        <v>Arapahoe Community College</v>
      </c>
      <c r="B10" s="198" t="str">
        <f>'DATA ENTRY'!B6</f>
        <v>Basic</v>
      </c>
      <c r="C10" s="199" t="str">
        <f>'DATA ENTRY'!C6</f>
        <v>Littleton</v>
      </c>
      <c r="D10" s="200">
        <f>'DATA ENTRY'!D6</f>
        <v>80</v>
      </c>
      <c r="E10" s="201">
        <f>'DATA ENTRY'!E6</f>
        <v>48</v>
      </c>
      <c r="F10" s="201">
        <f>'DATA ENTRY'!F6</f>
        <v>70</v>
      </c>
      <c r="G10" s="202" t="str">
        <f>'DATA ENTRY'!G6</f>
        <v>PPCT</v>
      </c>
      <c r="H10" s="203">
        <f>'DATA ENTRY'!H6</f>
        <v>760</v>
      </c>
      <c r="I10" s="204">
        <f>'DATA ENTRY'!I6</f>
        <v>20</v>
      </c>
      <c r="J10" s="205">
        <f>'DATA ENTRY'!J6</f>
        <v>60</v>
      </c>
      <c r="K10" s="206">
        <f>SUM('DATA ENTRY'!K6+'DATA ENTRY'!P6+'DATA ENTRY'!U6)</f>
        <v>73</v>
      </c>
      <c r="L10" s="207">
        <f>SUM('DATA ENTRY'!L6+'DATA ENTRY'!Q6+'DATA ENTRY'!V6)</f>
        <v>67</v>
      </c>
      <c r="M10" s="208">
        <f>SUM('DATA ENTRY'!M6+'DATA ENTRY'!R6+'DATA ENTRY'!W6)</f>
        <v>65</v>
      </c>
      <c r="N10" s="209">
        <f t="shared" si="1"/>
        <v>97.014925373134332</v>
      </c>
      <c r="O10" s="210">
        <f>AVERAGE('DATA ENTRY'!O6,'DATA ENTRY'!T6,'DATA ENTRY'!Y6)</f>
        <v>82.32</v>
      </c>
      <c r="P10" s="211">
        <f>'DATA ENTRY'!AO6</f>
        <v>17.666666666666668</v>
      </c>
      <c r="Q10" s="212">
        <f>SUM('DATA ENTRY'!Z6+'DATA ENTRY'!AE6+'DATA ENTRY'!AJ6)</f>
        <v>53</v>
      </c>
      <c r="R10" s="213">
        <f>SUM('DATA ENTRY'!AA6+'DATA ENTRY'!AF6+'DATA ENTRY'!AK6)</f>
        <v>48</v>
      </c>
      <c r="S10" s="214">
        <f t="shared" si="2"/>
        <v>9.4339622641509441E-2</v>
      </c>
      <c r="T10" s="213">
        <f>SUM('DATA ENTRY'!AB6+'DATA ENTRY'!AG6+'DATA ENTRY'!AL6)</f>
        <v>47</v>
      </c>
      <c r="U10" s="214">
        <f t="shared" si="3"/>
        <v>0.97916666666666663</v>
      </c>
      <c r="V10" s="215">
        <f>AVERAGE('DATA ENTRY'!AD6,'DATA ENTRY'!AI6,'DATA ENTRY'!AN6)%</f>
        <v>0.80989999999999995</v>
      </c>
      <c r="W10" s="216">
        <f t="shared" ref="W10:W17" si="12">RANK(V10,$V$7:$V$31)</f>
        <v>17</v>
      </c>
      <c r="X10" s="217">
        <f>'DATA ENTRY'!BE6</f>
        <v>20.666666666666668</v>
      </c>
      <c r="Y10" s="217">
        <f>SUM('DATA ENTRY'!AP6+'DATA ENTRY'!AU6+'DATA ENTRY'!AZ6)</f>
        <v>62</v>
      </c>
      <c r="Z10" s="218">
        <f>SUM('DATA ENTRY'!AQ6+'DATA ENTRY'!AV6+'DATA ENTRY'!BA6)</f>
        <v>55</v>
      </c>
      <c r="AA10" s="219">
        <f t="shared" si="4"/>
        <v>0.11290322580645161</v>
      </c>
      <c r="AB10" s="220">
        <f>SUM('DATA ENTRY'!AR6+'DATA ENTRY'!AW6+'DATA ENTRY'!BB6)</f>
        <v>55</v>
      </c>
      <c r="AC10" s="219">
        <f t="shared" si="5"/>
        <v>1</v>
      </c>
      <c r="AD10" s="221">
        <f>AVERAGE('DATA ENTRY'!AT6,'DATA ENTRY'!AY6, 'DATA ENTRY'!BD6)%</f>
        <v>0.80676666666666663</v>
      </c>
      <c r="AE10" s="292">
        <f t="shared" ref="AE10:AE29" si="13">RANK(AD10, $AD$7:$AD$31)</f>
        <v>15</v>
      </c>
      <c r="AF10" s="299">
        <f>'DATA ENTRY'!BU6</f>
        <v>21.666666666666668</v>
      </c>
      <c r="AG10" s="206">
        <f>SUM('DATA ENTRY'!BF6+'DATA ENTRY'!BK6+'DATA ENTRY'!BP6)</f>
        <v>65</v>
      </c>
      <c r="AH10" s="207">
        <f>'DATA ENTRY'!BG6+'DATA ENTRY'!BL6+'DATA ENTRY'!BQ6</f>
        <v>58</v>
      </c>
      <c r="AI10" s="222">
        <f t="shared" si="6"/>
        <v>0.1076923076923077</v>
      </c>
      <c r="AJ10" s="208">
        <f>'DATA ENTRY'!BH6+'DATA ENTRY'!BM6+'DATA ENTRY'!BR6</f>
        <v>57</v>
      </c>
      <c r="AK10" s="222">
        <f t="shared" si="7"/>
        <v>0.98275862068965514</v>
      </c>
      <c r="AL10" s="222">
        <f>AVERAGE('DATA ENTRY'!BJ6,'DATA ENTRY'!BO6,'DATA ENTRY'!BT6)%</f>
        <v>0.81569999999999998</v>
      </c>
      <c r="AM10" s="290">
        <f t="shared" ref="AM10:AM16" si="14">RANK(AL10, $AL$7:$AL$31)</f>
        <v>12</v>
      </c>
      <c r="AN10" s="312">
        <f>'DATA ENTRY'!$CK6</f>
        <v>22</v>
      </c>
      <c r="AO10" s="313">
        <f>SUM('DATA ENTRY'!$BV6,'DATA ENTRY'!$CA6,'DATA ENTRY'!$CF6)</f>
        <v>66</v>
      </c>
      <c r="AP10" s="313">
        <f>SUM('DATA ENTRY'!$BW6,'DATA ENTRY'!$CB6,'DATA ENTRY'!$CG6)</f>
        <v>63</v>
      </c>
      <c r="AQ10" s="319">
        <f t="shared" si="8"/>
        <v>4.5454545454545456E-2</v>
      </c>
      <c r="AR10" s="313">
        <f>SUM('DATA ENTRY'!$BX6,'DATA ENTRY'!$CC6,'DATA ENTRY'!$CH6)</f>
        <v>62</v>
      </c>
      <c r="AS10" s="320">
        <f t="shared" si="9"/>
        <v>0.98412698412698407</v>
      </c>
      <c r="AT10" s="319">
        <f>IFERROR(AVERAGE('DATA ENTRY'!$BZ6,'DATA ENTRY'!$CE6,'DATA ENTRY'!$CJ6)%,0)</f>
        <v>0.79559999999999997</v>
      </c>
      <c r="AU10" s="314">
        <f t="shared" si="0"/>
        <v>16</v>
      </c>
      <c r="AV10" s="287">
        <f t="shared" si="10"/>
        <v>0.81078888888888889</v>
      </c>
      <c r="AW10" s="223">
        <f t="shared" ref="AW10:AW31" si="15">RANK(AV10,$AV$7:$AV$31)</f>
        <v>16</v>
      </c>
      <c r="AX10" s="196">
        <f t="shared" si="11"/>
        <v>0.98730842911877392</v>
      </c>
    </row>
    <row r="11" spans="1:50" s="251" customFormat="1" ht="30" customHeight="1" thickBot="1">
      <c r="A11" s="197" t="str">
        <f>'DATA ENTRY'!A7</f>
        <v>Aurora Police Department Academy</v>
      </c>
      <c r="B11" s="198" t="str">
        <f>'DATA ENTRY'!B7</f>
        <v>Basic - Agency</v>
      </c>
      <c r="C11" s="199" t="str">
        <f>'DATA ENTRY'!C7</f>
        <v>Aurora</v>
      </c>
      <c r="D11" s="200">
        <f>'DATA ENTRY'!D7</f>
        <v>117</v>
      </c>
      <c r="E11" s="201">
        <f>'DATA ENTRY'!E7</f>
        <v>88</v>
      </c>
      <c r="F11" s="201">
        <f>'DATA ENTRY'!F7</f>
        <v>136</v>
      </c>
      <c r="G11" s="202" t="str">
        <f>'DATA ENTRY'!G7</f>
        <v>AGENCY SPECIFIC</v>
      </c>
      <c r="H11" s="203">
        <f>'DATA ENTRY'!H7</f>
        <v>1040</v>
      </c>
      <c r="I11" s="204">
        <f>'DATA ENTRY'!I7</f>
        <v>26</v>
      </c>
      <c r="J11" s="205">
        <f>'DATA ENTRY'!J7</f>
        <v>40</v>
      </c>
      <c r="K11" s="206">
        <f>SUM('DATA ENTRY'!K7+'DATA ENTRY'!P7+'DATA ENTRY'!U7)</f>
        <v>10</v>
      </c>
      <c r="L11" s="207">
        <f>SUM('DATA ENTRY'!L7+'DATA ENTRY'!Q7+'DATA ENTRY'!V7)</f>
        <v>7</v>
      </c>
      <c r="M11" s="208">
        <f>SUM('DATA ENTRY'!M7+'DATA ENTRY'!R7+'DATA ENTRY'!W7)</f>
        <v>7</v>
      </c>
      <c r="N11" s="209">
        <f t="shared" si="1"/>
        <v>100</v>
      </c>
      <c r="O11" s="210">
        <f>AVERAGE('DATA ENTRY'!O7,'DATA ENTRY'!T7,'DATA ENTRY'!Y7)</f>
        <v>80.989999999999995</v>
      </c>
      <c r="P11" s="211">
        <f>'DATA ENTRY'!AO7</f>
        <v>40</v>
      </c>
      <c r="Q11" s="212">
        <f>SUM('DATA ENTRY'!Z7+'DATA ENTRY'!AE7+'DATA ENTRY'!AJ7)</f>
        <v>80</v>
      </c>
      <c r="R11" s="213">
        <f>SUM('DATA ENTRY'!AA7+'DATA ENTRY'!AF7+'DATA ENTRY'!AK7)</f>
        <v>61</v>
      </c>
      <c r="S11" s="214">
        <f t="shared" si="2"/>
        <v>0.23749999999999999</v>
      </c>
      <c r="T11" s="213">
        <f>SUM('DATA ENTRY'!AB7+'DATA ENTRY'!AG7+'DATA ENTRY'!AL7)</f>
        <v>61</v>
      </c>
      <c r="U11" s="214">
        <f t="shared" si="3"/>
        <v>1</v>
      </c>
      <c r="V11" s="215">
        <f>AVERAGE('DATA ENTRY'!AD7,'DATA ENTRY'!AI7,'DATA ENTRY'!AN7)%</f>
        <v>0.83789999999999987</v>
      </c>
      <c r="W11" s="216">
        <f t="shared" si="12"/>
        <v>6</v>
      </c>
      <c r="X11" s="217">
        <f>'DATA ENTRY'!BE7</f>
        <v>32</v>
      </c>
      <c r="Y11" s="217">
        <f>SUM('DATA ENTRY'!AP7+'DATA ENTRY'!AU7+'DATA ENTRY'!AZ7)</f>
        <v>32</v>
      </c>
      <c r="Z11" s="218">
        <f>SUM('DATA ENTRY'!AQ7+'DATA ENTRY'!AV7+'DATA ENTRY'!BA7)</f>
        <v>32</v>
      </c>
      <c r="AA11" s="219">
        <f t="shared" si="4"/>
        <v>0</v>
      </c>
      <c r="AB11" s="220">
        <f>SUM('DATA ENTRY'!AR7+'DATA ENTRY'!AW7+'DATA ENTRY'!BB7)</f>
        <v>32</v>
      </c>
      <c r="AC11" s="219">
        <f t="shared" si="5"/>
        <v>1</v>
      </c>
      <c r="AD11" s="221">
        <f>AVERAGE('DATA ENTRY'!AT7,'DATA ENTRY'!AY7, 'DATA ENTRY'!BD7)%</f>
        <v>0.83389999999999997</v>
      </c>
      <c r="AE11" s="292">
        <f t="shared" si="13"/>
        <v>8</v>
      </c>
      <c r="AF11" s="299">
        <f>'DATA ENTRY'!BU7</f>
        <v>33</v>
      </c>
      <c r="AG11" s="206">
        <f>SUM('DATA ENTRY'!BF7+'DATA ENTRY'!BK7+'DATA ENTRY'!BP7)</f>
        <v>33</v>
      </c>
      <c r="AH11" s="207">
        <f>'DATA ENTRY'!BG7+'DATA ENTRY'!BL7+'DATA ENTRY'!BQ7</f>
        <v>27</v>
      </c>
      <c r="AI11" s="222">
        <f t="shared" si="6"/>
        <v>0.18181818181818182</v>
      </c>
      <c r="AJ11" s="208">
        <f>'DATA ENTRY'!BH7+'DATA ENTRY'!BM7+'DATA ENTRY'!BR7</f>
        <v>27</v>
      </c>
      <c r="AK11" s="222">
        <f t="shared" si="7"/>
        <v>1</v>
      </c>
      <c r="AL11" s="222">
        <f>AVERAGE('DATA ENTRY'!BJ7,'DATA ENTRY'!BO7,'DATA ENTRY'!BT7)%</f>
        <v>0.82220000000000004</v>
      </c>
      <c r="AM11" s="290">
        <f t="shared" si="14"/>
        <v>9</v>
      </c>
      <c r="AN11" s="312">
        <f>'DATA ENTRY'!$CK7</f>
        <v>34</v>
      </c>
      <c r="AO11" s="313">
        <f>SUM('DATA ENTRY'!$BV7,'DATA ENTRY'!$CA7,'DATA ENTRY'!$CF7)</f>
        <v>68</v>
      </c>
      <c r="AP11" s="313">
        <f>SUM('DATA ENTRY'!$BW7,'DATA ENTRY'!$CB7,'DATA ENTRY'!$CG7)</f>
        <v>62</v>
      </c>
      <c r="AQ11" s="319">
        <f t="shared" si="8"/>
        <v>8.8235294117647065E-2</v>
      </c>
      <c r="AR11" s="313">
        <f>SUM('DATA ENTRY'!$BX7,'DATA ENTRY'!$CC7,'DATA ENTRY'!$CH7)</f>
        <v>61</v>
      </c>
      <c r="AS11" s="320">
        <f t="shared" si="9"/>
        <v>0.9838709677419355</v>
      </c>
      <c r="AT11" s="319">
        <f>IFERROR(AVERAGE('DATA ENTRY'!$BZ7,'DATA ENTRY'!$CE7,'DATA ENTRY'!$CJ7)%,0)</f>
        <v>0.81</v>
      </c>
      <c r="AU11" s="314">
        <f t="shared" si="0"/>
        <v>15</v>
      </c>
      <c r="AV11" s="287">
        <f t="shared" si="10"/>
        <v>0.83133333333333326</v>
      </c>
      <c r="AW11" s="223">
        <f t="shared" si="15"/>
        <v>7</v>
      </c>
      <c r="AX11" s="196">
        <f t="shared" si="11"/>
        <v>1</v>
      </c>
    </row>
    <row r="12" spans="1:50" s="251" customFormat="1" ht="30" customHeight="1" thickBot="1">
      <c r="A12" s="197" t="str">
        <f>'DATA ENTRY'!A8</f>
        <v>Colorado Mountain College Law Enforcement Academy</v>
      </c>
      <c r="B12" s="198" t="str">
        <f>'DATA ENTRY'!B8</f>
        <v>Basic</v>
      </c>
      <c r="C12" s="199" t="str">
        <f>'DATA ENTRY'!C8</f>
        <v>Glenwood Springs</v>
      </c>
      <c r="D12" s="200">
        <f>'DATA ENTRY'!D8</f>
        <v>76</v>
      </c>
      <c r="E12" s="201">
        <f>'DATA ENTRY'!E8</f>
        <v>44</v>
      </c>
      <c r="F12" s="201">
        <f>'DATA ENTRY'!F8</f>
        <v>72</v>
      </c>
      <c r="G12" s="202" t="str">
        <f>'DATA ENTRY'!G8</f>
        <v>PPCT</v>
      </c>
      <c r="H12" s="203">
        <f>'DATA ENTRY'!H8</f>
        <v>630</v>
      </c>
      <c r="I12" s="204">
        <f>'DATA ENTRY'!I8</f>
        <v>16</v>
      </c>
      <c r="J12" s="205">
        <f>'DATA ENTRY'!J8</f>
        <v>20</v>
      </c>
      <c r="K12" s="206">
        <f>SUM('DATA ENTRY'!K8+'DATA ENTRY'!P8+'DATA ENTRY'!U8)</f>
        <v>41</v>
      </c>
      <c r="L12" s="207">
        <f>SUM('DATA ENTRY'!L8+'DATA ENTRY'!Q8+'DATA ENTRY'!V8)</f>
        <v>40</v>
      </c>
      <c r="M12" s="208">
        <f>SUM('DATA ENTRY'!M8+'DATA ENTRY'!R8+'DATA ENTRY'!W8)</f>
        <v>39</v>
      </c>
      <c r="N12" s="209">
        <f t="shared" si="1"/>
        <v>97.5</v>
      </c>
      <c r="O12" s="210">
        <f>AVERAGE('DATA ENTRY'!O8,'DATA ENTRY'!T8,'DATA ENTRY'!Y8)</f>
        <v>84.23</v>
      </c>
      <c r="P12" s="211">
        <f>'DATA ENTRY'!AO8</f>
        <v>16.333333333333332</v>
      </c>
      <c r="Q12" s="212">
        <f>SUM('DATA ENTRY'!Z8+'DATA ENTRY'!AE8+'DATA ENTRY'!AJ8)</f>
        <v>49</v>
      </c>
      <c r="R12" s="213">
        <f>SUM('DATA ENTRY'!AA8+'DATA ENTRY'!AF8+'DATA ENTRY'!AK8)</f>
        <v>47</v>
      </c>
      <c r="S12" s="214">
        <f t="shared" si="2"/>
        <v>4.0816326530612242E-2</v>
      </c>
      <c r="T12" s="213">
        <f>SUM('DATA ENTRY'!AB8+'DATA ENTRY'!AG8+'DATA ENTRY'!AL8)</f>
        <v>46</v>
      </c>
      <c r="U12" s="214">
        <f t="shared" si="3"/>
        <v>0.97872340425531912</v>
      </c>
      <c r="V12" s="215">
        <f>AVERAGE('DATA ENTRY'!AD8,'DATA ENTRY'!AI8,'DATA ENTRY'!AN8)%</f>
        <v>0.81356666666666666</v>
      </c>
      <c r="W12" s="216">
        <f t="shared" si="12"/>
        <v>15</v>
      </c>
      <c r="X12" s="217">
        <f>'DATA ENTRY'!BE8</f>
        <v>16</v>
      </c>
      <c r="Y12" s="217">
        <f>SUM('DATA ENTRY'!AP8+'DATA ENTRY'!AU8+'DATA ENTRY'!AZ8)</f>
        <v>48</v>
      </c>
      <c r="Z12" s="218">
        <f>SUM('DATA ENTRY'!AQ8+'DATA ENTRY'!AV8+'DATA ENTRY'!BA8)</f>
        <v>43</v>
      </c>
      <c r="AA12" s="219">
        <f t="shared" si="4"/>
        <v>0.10416666666666667</v>
      </c>
      <c r="AB12" s="220">
        <f>SUM('DATA ENTRY'!AR8+'DATA ENTRY'!AW8+'DATA ENTRY'!BB8)</f>
        <v>43</v>
      </c>
      <c r="AC12" s="219">
        <f t="shared" si="5"/>
        <v>1</v>
      </c>
      <c r="AD12" s="221">
        <f>AVERAGE('DATA ENTRY'!AT8,'DATA ENTRY'!AY8, 'DATA ENTRY'!BD8)%</f>
        <v>0.80433333333333334</v>
      </c>
      <c r="AE12" s="292">
        <f t="shared" si="13"/>
        <v>17</v>
      </c>
      <c r="AF12" s="299">
        <f>'DATA ENTRY'!BU8</f>
        <v>19.5</v>
      </c>
      <c r="AG12" s="206">
        <f>SUM('DATA ENTRY'!BF8+'DATA ENTRY'!BK8+'DATA ENTRY'!BP8)</f>
        <v>39</v>
      </c>
      <c r="AH12" s="207">
        <f>'DATA ENTRY'!BG8+'DATA ENTRY'!BL8+'DATA ENTRY'!BQ8</f>
        <v>35</v>
      </c>
      <c r="AI12" s="222">
        <f t="shared" si="6"/>
        <v>0.10256410256410256</v>
      </c>
      <c r="AJ12" s="208">
        <f>'DATA ENTRY'!BH8+'DATA ENTRY'!BM8+'DATA ENTRY'!BR8</f>
        <v>33</v>
      </c>
      <c r="AK12" s="222">
        <f t="shared" si="7"/>
        <v>0.94285714285714284</v>
      </c>
      <c r="AL12" s="222">
        <f>AVERAGE('DATA ENTRY'!BJ8,'DATA ENTRY'!BO8,'DATA ENTRY'!BT8)%</f>
        <v>0.80559999999999998</v>
      </c>
      <c r="AM12" s="290">
        <f t="shared" si="14"/>
        <v>17</v>
      </c>
      <c r="AN12" s="312">
        <f>'DATA ENTRY'!$CK8</f>
        <v>16.5</v>
      </c>
      <c r="AO12" s="313">
        <f>SUM('DATA ENTRY'!$BV8,'DATA ENTRY'!$CA8,'DATA ENTRY'!$CF8)</f>
        <v>33</v>
      </c>
      <c r="AP12" s="313">
        <f>SUM('DATA ENTRY'!$BW8,'DATA ENTRY'!$CB8,'DATA ENTRY'!$CG8)</f>
        <v>33</v>
      </c>
      <c r="AQ12" s="319">
        <f t="shared" si="8"/>
        <v>0</v>
      </c>
      <c r="AR12" s="313">
        <f>SUM('DATA ENTRY'!$BX8,'DATA ENTRY'!$CC8,'DATA ENTRY'!$CH8)</f>
        <v>29</v>
      </c>
      <c r="AS12" s="320">
        <f t="shared" si="9"/>
        <v>0.87878787878787878</v>
      </c>
      <c r="AT12" s="319">
        <f>IFERROR(AVERAGE('DATA ENTRY'!$BZ8,'DATA ENTRY'!$CE8,'DATA ENTRY'!$CJ8)%,0)</f>
        <v>0.79059999999999997</v>
      </c>
      <c r="AU12" s="314">
        <f t="shared" si="0"/>
        <v>19</v>
      </c>
      <c r="AV12" s="287">
        <f t="shared" si="10"/>
        <v>0.8078333333333334</v>
      </c>
      <c r="AW12" s="223">
        <f t="shared" si="15"/>
        <v>18</v>
      </c>
      <c r="AX12" s="196">
        <f t="shared" si="11"/>
        <v>0.9738601823708205</v>
      </c>
    </row>
    <row r="13" spans="1:50" s="251" customFormat="1" ht="30" customHeight="1" thickBot="1">
      <c r="A13" s="197" t="str">
        <f>'DATA ENTRY'!A10</f>
        <v>Colorado Springs Police Department Academy</v>
      </c>
      <c r="B13" s="198" t="str">
        <f>'DATA ENTRY'!B10</f>
        <v>Basic - Agency</v>
      </c>
      <c r="C13" s="199" t="str">
        <f>'DATA ENTRY'!C10</f>
        <v>Colorado Springs</v>
      </c>
      <c r="D13" s="200">
        <f>'DATA ENTRY'!D10</f>
        <v>124</v>
      </c>
      <c r="E13" s="201">
        <f>'DATA ENTRY'!E10</f>
        <v>52</v>
      </c>
      <c r="F13" s="201">
        <f>'DATA ENTRY'!F10</f>
        <v>94</v>
      </c>
      <c r="G13" s="202" t="str">
        <f>'DATA ENTRY'!G10</f>
        <v>FBI</v>
      </c>
      <c r="H13" s="203">
        <f>'DATA ENTRY'!H10</f>
        <v>1024</v>
      </c>
      <c r="I13" s="204">
        <f>'DATA ENTRY'!I10</f>
        <v>27</v>
      </c>
      <c r="J13" s="205">
        <f>'DATA ENTRY'!J10</f>
        <v>72</v>
      </c>
      <c r="K13" s="206">
        <f>SUM('DATA ENTRY'!K10+'DATA ENTRY'!P10+'DATA ENTRY'!U10)</f>
        <v>50</v>
      </c>
      <c r="L13" s="207">
        <f>SUM('DATA ENTRY'!L10+'DATA ENTRY'!Q10+'DATA ENTRY'!V10)</f>
        <v>40</v>
      </c>
      <c r="M13" s="208">
        <f>SUM('DATA ENTRY'!M10+'DATA ENTRY'!R10+'DATA ENTRY'!W10)</f>
        <v>40</v>
      </c>
      <c r="N13" s="209">
        <f t="shared" si="1"/>
        <v>100</v>
      </c>
      <c r="O13" s="210">
        <f>AVERAGE('DATA ENTRY'!O10,'DATA ENTRY'!T10,'DATA ENTRY'!Y10)</f>
        <v>84</v>
      </c>
      <c r="P13" s="211">
        <f>'DATA ENTRY'!AO10</f>
        <v>47</v>
      </c>
      <c r="Q13" s="212">
        <f>SUM('DATA ENTRY'!Z10+'DATA ENTRY'!AE10+'DATA ENTRY'!AJ10)</f>
        <v>47</v>
      </c>
      <c r="R13" s="213">
        <f>SUM('DATA ENTRY'!AA10+'DATA ENTRY'!AF10+'DATA ENTRY'!AK10)</f>
        <v>36</v>
      </c>
      <c r="S13" s="214">
        <f t="shared" si="2"/>
        <v>0.23404255319148937</v>
      </c>
      <c r="T13" s="213">
        <f>SUM('DATA ENTRY'!AB10+'DATA ENTRY'!AG10+'DATA ENTRY'!AL10)</f>
        <v>36</v>
      </c>
      <c r="U13" s="214">
        <f t="shared" si="3"/>
        <v>1</v>
      </c>
      <c r="V13" s="215">
        <f>AVERAGE('DATA ENTRY'!AD10,'DATA ENTRY'!AI10,'DATA ENTRY'!AN10)%</f>
        <v>0.81090000000000007</v>
      </c>
      <c r="W13" s="216">
        <f t="shared" si="12"/>
        <v>16</v>
      </c>
      <c r="X13" s="217">
        <f>'DATA ENTRY'!BE10</f>
        <v>55</v>
      </c>
      <c r="Y13" s="217">
        <f>SUM('DATA ENTRY'!AP10+'DATA ENTRY'!AU10+'DATA ENTRY'!AZ10)</f>
        <v>110</v>
      </c>
      <c r="Z13" s="218">
        <f>SUM('DATA ENTRY'!AQ10+'DATA ENTRY'!AV10+'DATA ENTRY'!BA10)</f>
        <v>94</v>
      </c>
      <c r="AA13" s="219">
        <f t="shared" si="4"/>
        <v>0.14545454545454545</v>
      </c>
      <c r="AB13" s="220">
        <f>SUM('DATA ENTRY'!AR10+'DATA ENTRY'!AW10+'DATA ENTRY'!BB10)</f>
        <v>94</v>
      </c>
      <c r="AC13" s="219">
        <f t="shared" si="5"/>
        <v>1</v>
      </c>
      <c r="AD13" s="221">
        <f>AVERAGE('DATA ENTRY'!AT10,'DATA ENTRY'!AY10, 'DATA ENTRY'!BD10)%</f>
        <v>0.84379999999999999</v>
      </c>
      <c r="AE13" s="292">
        <f t="shared" si="13"/>
        <v>4</v>
      </c>
      <c r="AF13" s="299">
        <f>'DATA ENTRY'!BU10</f>
        <v>49</v>
      </c>
      <c r="AG13" s="206">
        <f>SUM('DATA ENTRY'!BF10+'DATA ENTRY'!BK10+'DATA ENTRY'!BP10)</f>
        <v>49</v>
      </c>
      <c r="AH13" s="207">
        <f>'DATA ENTRY'!BG10+'DATA ENTRY'!BL10+'DATA ENTRY'!BQ10</f>
        <v>43</v>
      </c>
      <c r="AI13" s="222">
        <f t="shared" si="6"/>
        <v>0.12244897959183673</v>
      </c>
      <c r="AJ13" s="208">
        <f>'DATA ENTRY'!BH10+'DATA ENTRY'!BM10+'DATA ENTRY'!BR10</f>
        <v>43</v>
      </c>
      <c r="AK13" s="222">
        <f t="shared" si="7"/>
        <v>1</v>
      </c>
      <c r="AL13" s="222">
        <f>AVERAGE('DATA ENTRY'!BJ10,'DATA ENTRY'!BO10,'DATA ENTRY'!BT10)%</f>
        <v>0.82879999999999998</v>
      </c>
      <c r="AM13" s="290">
        <f t="shared" si="14"/>
        <v>7</v>
      </c>
      <c r="AN13" s="312">
        <f>'DATA ENTRY'!$CK10</f>
        <v>32</v>
      </c>
      <c r="AO13" s="313">
        <f>SUM('DATA ENTRY'!$BV10,'DATA ENTRY'!$CA10,'DATA ENTRY'!$CF10)</f>
        <v>32</v>
      </c>
      <c r="AP13" s="313">
        <f>SUM('DATA ENTRY'!$BW10,'DATA ENTRY'!$CB10,'DATA ENTRY'!$CG10)</f>
        <v>25</v>
      </c>
      <c r="AQ13" s="319">
        <f t="shared" si="8"/>
        <v>0.21875</v>
      </c>
      <c r="AR13" s="313">
        <f>SUM('DATA ENTRY'!$BX10,'DATA ENTRY'!$CC10,'DATA ENTRY'!$CH10)</f>
        <v>25</v>
      </c>
      <c r="AS13" s="320">
        <f t="shared" si="9"/>
        <v>1</v>
      </c>
      <c r="AT13" s="319">
        <f>IFERROR(AVERAGE('DATA ENTRY'!$BZ10,'DATA ENTRY'!$CE10,'DATA ENTRY'!$CJ10)%,0)</f>
        <v>0.84060000000000001</v>
      </c>
      <c r="AU13" s="314">
        <f t="shared" si="0"/>
        <v>7</v>
      </c>
      <c r="AV13" s="287">
        <f t="shared" si="10"/>
        <v>0.82783333333333342</v>
      </c>
      <c r="AW13" s="223">
        <f t="shared" si="15"/>
        <v>9</v>
      </c>
      <c r="AX13" s="196">
        <f t="shared" si="11"/>
        <v>1</v>
      </c>
    </row>
    <row r="14" spans="1:50" s="251" customFormat="1" ht="30" customHeight="1" thickBot="1">
      <c r="A14" s="197" t="str">
        <f>'DATA ENTRY'!A11</f>
        <v>Colorado State Patrol</v>
      </c>
      <c r="B14" s="198" t="str">
        <f>'DATA ENTRY'!B11</f>
        <v>Basic - Agency</v>
      </c>
      <c r="C14" s="199" t="str">
        <f>'DATA ENTRY'!C11</f>
        <v>Golden</v>
      </c>
      <c r="D14" s="200">
        <f>'DATA ENTRY'!D11</f>
        <v>96</v>
      </c>
      <c r="E14" s="201">
        <f>'DATA ENTRY'!E11</f>
        <v>72</v>
      </c>
      <c r="F14" s="201">
        <f>'DATA ENTRY'!F11</f>
        <v>80</v>
      </c>
      <c r="G14" s="202" t="str">
        <f>'DATA ENTRY'!G11</f>
        <v>AGENCY SPECIFIC</v>
      </c>
      <c r="H14" s="203">
        <f>'DATA ENTRY'!H11</f>
        <v>1070</v>
      </c>
      <c r="I14" s="204">
        <f>'DATA ENTRY'!I11</f>
        <v>26</v>
      </c>
      <c r="J14" s="205">
        <f>'DATA ENTRY'!J11</f>
        <v>50</v>
      </c>
      <c r="K14" s="206">
        <f>SUM('DATA ENTRY'!K11+'DATA ENTRY'!P11+'DATA ENTRY'!U11)</f>
        <v>17</v>
      </c>
      <c r="L14" s="207">
        <f>SUM('DATA ENTRY'!L11+'DATA ENTRY'!Q11+'DATA ENTRY'!V11)</f>
        <v>14</v>
      </c>
      <c r="M14" s="208">
        <f>SUM('DATA ENTRY'!M11+'DATA ENTRY'!R11+'DATA ENTRY'!W11)</f>
        <v>14</v>
      </c>
      <c r="N14" s="209">
        <f t="shared" si="1"/>
        <v>100</v>
      </c>
      <c r="O14" s="210">
        <f>AVERAGE('DATA ENTRY'!O11,'DATA ENTRY'!T11,'DATA ENTRY'!Y11)</f>
        <v>83.19</v>
      </c>
      <c r="P14" s="211">
        <f>'DATA ENTRY'!AO11</f>
        <v>24.5</v>
      </c>
      <c r="Q14" s="212">
        <f>SUM('DATA ENTRY'!Z11+'DATA ENTRY'!AE11+'DATA ENTRY'!AJ11)</f>
        <v>49</v>
      </c>
      <c r="R14" s="213">
        <f>SUM('DATA ENTRY'!AA11+'DATA ENTRY'!AF11+'DATA ENTRY'!AK11)</f>
        <v>37</v>
      </c>
      <c r="S14" s="214">
        <f t="shared" si="2"/>
        <v>0.24489795918367346</v>
      </c>
      <c r="T14" s="213">
        <f>SUM('DATA ENTRY'!AB11+'DATA ENTRY'!AG11+'DATA ENTRY'!AL11)</f>
        <v>37</v>
      </c>
      <c r="U14" s="214">
        <f t="shared" si="3"/>
        <v>1</v>
      </c>
      <c r="V14" s="215">
        <f>AVERAGE('DATA ENTRY'!AD11,'DATA ENTRY'!AI11,'DATA ENTRY'!AN11)%</f>
        <v>0.82115000000000005</v>
      </c>
      <c r="W14" s="216">
        <f t="shared" si="12"/>
        <v>11</v>
      </c>
      <c r="X14" s="217">
        <f>'DATA ENTRY'!BE11</f>
        <v>32.5</v>
      </c>
      <c r="Y14" s="217">
        <f>SUM('DATA ENTRY'!AP11+'DATA ENTRY'!AU11+'DATA ENTRY'!AZ11)</f>
        <v>65</v>
      </c>
      <c r="Z14" s="218">
        <f>SUM('DATA ENTRY'!AQ11+'DATA ENTRY'!AV11+'DATA ENTRY'!BA11)</f>
        <v>58</v>
      </c>
      <c r="AA14" s="219">
        <f t="shared" si="4"/>
        <v>0.1076923076923077</v>
      </c>
      <c r="AB14" s="220">
        <f>SUM('DATA ENTRY'!AR11+'DATA ENTRY'!AW11+'DATA ENTRY'!BB11)</f>
        <v>57</v>
      </c>
      <c r="AC14" s="219">
        <f t="shared" si="5"/>
        <v>0.98275862068965514</v>
      </c>
      <c r="AD14" s="221">
        <f>AVERAGE('DATA ENTRY'!AT11,'DATA ENTRY'!AY11, 'DATA ENTRY'!BD11)%</f>
        <v>0.82295000000000007</v>
      </c>
      <c r="AE14" s="292">
        <f t="shared" si="13"/>
        <v>12</v>
      </c>
      <c r="AF14" s="299">
        <f>'DATA ENTRY'!BU11</f>
        <v>25</v>
      </c>
      <c r="AG14" s="206">
        <f>SUM('DATA ENTRY'!BF11+'DATA ENTRY'!BK11+'DATA ENTRY'!BP11)</f>
        <v>25</v>
      </c>
      <c r="AH14" s="207">
        <f>'DATA ENTRY'!BG11+'DATA ENTRY'!BL11+'DATA ENTRY'!BQ11</f>
        <v>17</v>
      </c>
      <c r="AI14" s="222">
        <f t="shared" si="6"/>
        <v>0.32</v>
      </c>
      <c r="AJ14" s="208">
        <f>'DATA ENTRY'!BH11+'DATA ENTRY'!BM11+'DATA ENTRY'!BR11</f>
        <v>17</v>
      </c>
      <c r="AK14" s="222">
        <f t="shared" si="7"/>
        <v>1</v>
      </c>
      <c r="AL14" s="222">
        <f>AVERAGE('DATA ENTRY'!BJ11,'DATA ENTRY'!BO11,'DATA ENTRY'!BT11)%</f>
        <v>0.83889999999999998</v>
      </c>
      <c r="AM14" s="290">
        <f t="shared" si="14"/>
        <v>3</v>
      </c>
      <c r="AN14" s="312">
        <f>'DATA ENTRY'!$CK11</f>
        <v>30</v>
      </c>
      <c r="AO14" s="313">
        <f>SUM('DATA ENTRY'!$BV11,'DATA ENTRY'!$CA11,'DATA ENTRY'!$CF11)</f>
        <v>30</v>
      </c>
      <c r="AP14" s="313">
        <f>SUM('DATA ENTRY'!$BW11,'DATA ENTRY'!$CB11,'DATA ENTRY'!$CG11)</f>
        <v>28</v>
      </c>
      <c r="AQ14" s="319">
        <f t="shared" si="8"/>
        <v>6.6666666666666666E-2</v>
      </c>
      <c r="AR14" s="313">
        <f>SUM('DATA ENTRY'!$BX11,'DATA ENTRY'!$CC11,'DATA ENTRY'!$CH11)</f>
        <v>28</v>
      </c>
      <c r="AS14" s="320">
        <f t="shared" si="9"/>
        <v>1</v>
      </c>
      <c r="AT14" s="319">
        <f>IFERROR(AVERAGE('DATA ENTRY'!$BZ11,'DATA ENTRY'!$CE11,'DATA ENTRY'!$CJ11)%,0)</f>
        <v>0.85170000000000001</v>
      </c>
      <c r="AU14" s="314">
        <f t="shared" si="0"/>
        <v>2</v>
      </c>
      <c r="AV14" s="287">
        <f t="shared" si="10"/>
        <v>0.82766666666666666</v>
      </c>
      <c r="AW14" s="223">
        <f t="shared" si="15"/>
        <v>10</v>
      </c>
      <c r="AX14" s="196">
        <f t="shared" si="11"/>
        <v>0.99425287356321845</v>
      </c>
    </row>
    <row r="15" spans="1:50" s="251" customFormat="1" ht="30" customHeight="1" thickBot="1">
      <c r="A15" s="197" t="str">
        <f>'DATA ENTRY'!A12</f>
        <v>Community College of Aurora</v>
      </c>
      <c r="B15" s="198" t="str">
        <f>'DATA ENTRY'!B12</f>
        <v>Basic</v>
      </c>
      <c r="C15" s="199" t="str">
        <f>'DATA ENTRY'!C12</f>
        <v>Denver</v>
      </c>
      <c r="D15" s="200">
        <f>'DATA ENTRY'!D12</f>
        <v>76</v>
      </c>
      <c r="E15" s="201">
        <v>76</v>
      </c>
      <c r="F15" s="201">
        <f>'DATA ENTRY'!F12</f>
        <v>140</v>
      </c>
      <c r="G15" s="202" t="str">
        <f>'DATA ENTRY'!G12</f>
        <v>KOGA</v>
      </c>
      <c r="H15" s="203">
        <f>'DATA ENTRY'!H12</f>
        <v>842</v>
      </c>
      <c r="I15" s="204">
        <f>'DATA ENTRY'!I12</f>
        <v>40</v>
      </c>
      <c r="J15" s="205">
        <f>'DATA ENTRY'!J12</f>
        <v>20</v>
      </c>
      <c r="K15" s="206">
        <f>SUM('DATA ENTRY'!K12+'DATA ENTRY'!P12+'DATA ENTRY'!U12)</f>
        <v>52</v>
      </c>
      <c r="L15" s="207">
        <f>SUM('DATA ENTRY'!L12+'DATA ENTRY'!Q12+'DATA ENTRY'!V12)</f>
        <v>44</v>
      </c>
      <c r="M15" s="208">
        <f>SUM('DATA ENTRY'!M12+'DATA ENTRY'!R12+'DATA ENTRY'!W12)</f>
        <v>39</v>
      </c>
      <c r="N15" s="209">
        <f t="shared" si="1"/>
        <v>88.63636363636364</v>
      </c>
      <c r="O15" s="210">
        <f>AVERAGE('DATA ENTRY'!O12,'DATA ENTRY'!T12,'DATA ENTRY'!Y12)</f>
        <v>82.61</v>
      </c>
      <c r="P15" s="211">
        <f>'DATA ENTRY'!AO12</f>
        <v>18</v>
      </c>
      <c r="Q15" s="212">
        <f>SUM('DATA ENTRY'!Z12+'DATA ENTRY'!AE12+'DATA ENTRY'!AJ12)</f>
        <v>18</v>
      </c>
      <c r="R15" s="213">
        <f>SUM('DATA ENTRY'!AA12+'DATA ENTRY'!AF12+'DATA ENTRY'!AK12)</f>
        <v>17</v>
      </c>
      <c r="S15" s="214">
        <f t="shared" si="2"/>
        <v>5.5555555555555552E-2</v>
      </c>
      <c r="T15" s="213">
        <f>SUM('DATA ENTRY'!AB12+'DATA ENTRY'!AG12+'DATA ENTRY'!AL12)</f>
        <v>16</v>
      </c>
      <c r="U15" s="214">
        <f t="shared" si="3"/>
        <v>0.94117647058823528</v>
      </c>
      <c r="V15" s="215">
        <f>AVERAGE('DATA ENTRY'!AD12,'DATA ENTRY'!AI12,'DATA ENTRY'!AN12)%</f>
        <v>0.82799999999999996</v>
      </c>
      <c r="W15" s="216">
        <f t="shared" si="12"/>
        <v>9</v>
      </c>
      <c r="X15" s="217">
        <f>'DATA ENTRY'!BE12</f>
        <v>19</v>
      </c>
      <c r="Y15" s="217">
        <f>SUM('DATA ENTRY'!AP12+'DATA ENTRY'!AU12+'DATA ENTRY'!AZ12)</f>
        <v>19</v>
      </c>
      <c r="Z15" s="218">
        <f>SUM('DATA ENTRY'!AQ12+'DATA ENTRY'!AV12+'DATA ENTRY'!BA12)</f>
        <v>14</v>
      </c>
      <c r="AA15" s="219">
        <f t="shared" si="4"/>
        <v>0.26315789473684209</v>
      </c>
      <c r="AB15" s="220">
        <f>SUM('DATA ENTRY'!AR12+'DATA ENTRY'!AW12+'DATA ENTRY'!BB12)</f>
        <v>14</v>
      </c>
      <c r="AC15" s="219">
        <f t="shared" si="5"/>
        <v>1</v>
      </c>
      <c r="AD15" s="221">
        <f>AVERAGE('DATA ENTRY'!AT12,'DATA ENTRY'!AY12, 'DATA ENTRY'!BD12)%</f>
        <v>0.80379999999999996</v>
      </c>
      <c r="AE15" s="292">
        <f t="shared" si="13"/>
        <v>18</v>
      </c>
      <c r="AF15" s="299">
        <f>'DATA ENTRY'!BU12</f>
        <v>14.5</v>
      </c>
      <c r="AG15" s="206">
        <f>SUM('DATA ENTRY'!BF12+'DATA ENTRY'!BK12+'DATA ENTRY'!BP12)</f>
        <v>29</v>
      </c>
      <c r="AH15" s="207">
        <f>'DATA ENTRY'!BG12+'DATA ENTRY'!BL12+'DATA ENTRY'!BQ12</f>
        <v>24</v>
      </c>
      <c r="AI15" s="222">
        <f t="shared" si="6"/>
        <v>0.17241379310344829</v>
      </c>
      <c r="AJ15" s="208">
        <f>'DATA ENTRY'!BH12+'DATA ENTRY'!BM12+'DATA ENTRY'!BR12</f>
        <v>24</v>
      </c>
      <c r="AK15" s="222">
        <f t="shared" si="7"/>
        <v>1</v>
      </c>
      <c r="AL15" s="222">
        <f>AVERAGE('DATA ENTRY'!BJ12,'DATA ENTRY'!BO12,'DATA ENTRY'!BT12)%</f>
        <v>0.81319999999999992</v>
      </c>
      <c r="AM15" s="290">
        <f t="shared" si="14"/>
        <v>13</v>
      </c>
      <c r="AN15" s="312">
        <f>'DATA ENTRY'!$CK12</f>
        <v>12</v>
      </c>
      <c r="AO15" s="313">
        <f>SUM('DATA ENTRY'!$BV12,'DATA ENTRY'!$CA12,'DATA ENTRY'!$CF12)</f>
        <v>12</v>
      </c>
      <c r="AP15" s="313">
        <f>SUM('DATA ENTRY'!$BW12,'DATA ENTRY'!$CB12,'DATA ENTRY'!$CG12)</f>
        <v>9</v>
      </c>
      <c r="AQ15" s="319">
        <f t="shared" si="8"/>
        <v>0.25</v>
      </c>
      <c r="AR15" s="313">
        <f>SUM('DATA ENTRY'!$BX12,'DATA ENTRY'!$CC12,'DATA ENTRY'!$CH12)</f>
        <v>8</v>
      </c>
      <c r="AS15" s="320">
        <f t="shared" si="9"/>
        <v>0.88888888888888884</v>
      </c>
      <c r="AT15" s="319">
        <f>IFERROR(AVERAGE('DATA ENTRY'!$BZ12,'DATA ENTRY'!$CE12,'DATA ENTRY'!$CJ12)%,0)</f>
        <v>0.77700000000000002</v>
      </c>
      <c r="AU15" s="314">
        <f t="shared" si="0"/>
        <v>20</v>
      </c>
      <c r="AV15" s="287">
        <f t="shared" si="10"/>
        <v>0.81499999999999995</v>
      </c>
      <c r="AW15" s="223">
        <f t="shared" si="15"/>
        <v>15</v>
      </c>
      <c r="AX15" s="196">
        <f t="shared" si="11"/>
        <v>0.98039215686274517</v>
      </c>
    </row>
    <row r="16" spans="1:50" s="251" customFormat="1" ht="30" customHeight="1" thickBot="1">
      <c r="A16" s="197" t="str">
        <f>'DATA ENTRY'!A13</f>
        <v>Denver Police Department Academy</v>
      </c>
      <c r="B16" s="198" t="str">
        <f>'DATA ENTRY'!B13</f>
        <v>Basic - Agency</v>
      </c>
      <c r="C16" s="199" t="str">
        <f>'DATA ENTRY'!C13</f>
        <v>Denver</v>
      </c>
      <c r="D16" s="200">
        <f>'DATA ENTRY'!D13</f>
        <v>96</v>
      </c>
      <c r="E16" s="201">
        <f>'DATA ENTRY'!E13</f>
        <v>45</v>
      </c>
      <c r="F16" s="201">
        <f>'DATA ENTRY'!F13</f>
        <v>111</v>
      </c>
      <c r="G16" s="202" t="str">
        <f>'DATA ENTRY'!G13</f>
        <v>AGENCY SPECIFIC</v>
      </c>
      <c r="H16" s="203">
        <f>'DATA ENTRY'!H13</f>
        <v>1032</v>
      </c>
      <c r="I16" s="204">
        <f>'DATA ENTRY'!I13</f>
        <v>27</v>
      </c>
      <c r="J16" s="205">
        <f>'DATA ENTRY'!J13</f>
        <v>52</v>
      </c>
      <c r="K16" s="206">
        <f>SUM('DATA ENTRY'!K13+'DATA ENTRY'!P13+'DATA ENTRY'!U13)</f>
        <v>70</v>
      </c>
      <c r="L16" s="207">
        <f>SUM('DATA ENTRY'!L13+'DATA ENTRY'!Q13+'DATA ENTRY'!V13)</f>
        <v>62</v>
      </c>
      <c r="M16" s="208">
        <f>SUM('DATA ENTRY'!M13+'DATA ENTRY'!R13+'DATA ENTRY'!W13)</f>
        <v>62</v>
      </c>
      <c r="N16" s="209">
        <f t="shared" si="1"/>
        <v>100</v>
      </c>
      <c r="O16" s="210">
        <f>AVERAGE('DATA ENTRY'!O13,'DATA ENTRY'!T13,'DATA ENTRY'!Y13)</f>
        <v>81.460000000000008</v>
      </c>
      <c r="P16" s="211">
        <f>'DATA ENTRY'!AO13</f>
        <v>36.5</v>
      </c>
      <c r="Q16" s="212">
        <f>SUM('DATA ENTRY'!Z13+'DATA ENTRY'!AE13+'DATA ENTRY'!AJ13)</f>
        <v>73</v>
      </c>
      <c r="R16" s="213">
        <f>SUM('DATA ENTRY'!AA13+'DATA ENTRY'!AF13+'DATA ENTRY'!AK13)</f>
        <v>63</v>
      </c>
      <c r="S16" s="214">
        <f t="shared" si="2"/>
        <v>0.13698630136986301</v>
      </c>
      <c r="T16" s="213">
        <f>SUM('DATA ENTRY'!AB13+'DATA ENTRY'!AG13+'DATA ENTRY'!AL13)</f>
        <v>62</v>
      </c>
      <c r="U16" s="214">
        <f t="shared" si="3"/>
        <v>0.98412698412698407</v>
      </c>
      <c r="V16" s="215">
        <f>AVERAGE('DATA ENTRY'!AD13,'DATA ENTRY'!AI13,'DATA ENTRY'!AN13)%</f>
        <v>0.83965000000000001</v>
      </c>
      <c r="W16" s="216">
        <f t="shared" si="12"/>
        <v>5</v>
      </c>
      <c r="X16" s="217">
        <f>'DATA ENTRY'!BE13</f>
        <v>51</v>
      </c>
      <c r="Y16" s="217">
        <f>SUM('DATA ENTRY'!AP13+'DATA ENTRY'!AU13+'DATA ENTRY'!AZ13)</f>
        <v>102</v>
      </c>
      <c r="Z16" s="218">
        <f>SUM('DATA ENTRY'!AQ13+'DATA ENTRY'!AV13+'DATA ENTRY'!BA13)</f>
        <v>88</v>
      </c>
      <c r="AA16" s="219">
        <f t="shared" si="4"/>
        <v>0.13725490196078433</v>
      </c>
      <c r="AB16" s="220">
        <f>SUM('DATA ENTRY'!AR13+'DATA ENTRY'!AW13+'DATA ENTRY'!BB13)</f>
        <v>88</v>
      </c>
      <c r="AC16" s="219">
        <f t="shared" si="5"/>
        <v>1</v>
      </c>
      <c r="AD16" s="221">
        <f>AVERAGE('DATA ENTRY'!AT13,'DATA ENTRY'!AY13, 'DATA ENTRY'!BD13)%</f>
        <v>0.83189999999999997</v>
      </c>
      <c r="AE16" s="292">
        <f t="shared" si="13"/>
        <v>10</v>
      </c>
      <c r="AF16" s="299">
        <f>'DATA ENTRY'!BU13</f>
        <v>51.5</v>
      </c>
      <c r="AG16" s="206">
        <f>SUM('DATA ENTRY'!BF13+'DATA ENTRY'!BK13+'DATA ENTRY'!BP13)</f>
        <v>103</v>
      </c>
      <c r="AH16" s="207">
        <f>'DATA ENTRY'!BG13+'DATA ENTRY'!BL13+'DATA ENTRY'!BQ13</f>
        <v>88</v>
      </c>
      <c r="AI16" s="222">
        <f t="shared" si="6"/>
        <v>0.14563106796116504</v>
      </c>
      <c r="AJ16" s="208">
        <f>'DATA ENTRY'!BH13+'DATA ENTRY'!BM13+'DATA ENTRY'!BR13</f>
        <v>88</v>
      </c>
      <c r="AK16" s="222">
        <f t="shared" si="7"/>
        <v>1</v>
      </c>
      <c r="AL16" s="222">
        <f>AVERAGE('DATA ENTRY'!BJ13,'DATA ENTRY'!BO13,'DATA ENTRY'!BT13)%</f>
        <v>0.81709999999999994</v>
      </c>
      <c r="AM16" s="290">
        <f t="shared" si="14"/>
        <v>11</v>
      </c>
      <c r="AN16" s="312">
        <f>'DATA ENTRY'!$CK13</f>
        <v>55</v>
      </c>
      <c r="AO16" s="313">
        <f>SUM('DATA ENTRY'!$BV13,'DATA ENTRY'!$CA13,'DATA ENTRY'!$CF13)</f>
        <v>55</v>
      </c>
      <c r="AP16" s="313">
        <f>SUM('DATA ENTRY'!$BW13,'DATA ENTRY'!$CB13,'DATA ENTRY'!$CG13)</f>
        <v>50</v>
      </c>
      <c r="AQ16" s="319">
        <f t="shared" si="8"/>
        <v>9.0909090909090912E-2</v>
      </c>
      <c r="AR16" s="313">
        <f>SUM('DATA ENTRY'!$BX13,'DATA ENTRY'!$CC13,'DATA ENTRY'!$CH13)</f>
        <v>50</v>
      </c>
      <c r="AS16" s="320">
        <f t="shared" si="9"/>
        <v>1</v>
      </c>
      <c r="AT16" s="319">
        <f>IFERROR(AVERAGE('DATA ENTRY'!$BZ13,'DATA ENTRY'!$CE13,'DATA ENTRY'!$CJ13)%,0)</f>
        <v>0.81629999999999991</v>
      </c>
      <c r="AU16" s="314">
        <f t="shared" si="0"/>
        <v>14</v>
      </c>
      <c r="AV16" s="287">
        <f t="shared" si="10"/>
        <v>0.8295499999999999</v>
      </c>
      <c r="AW16" s="223">
        <f t="shared" si="15"/>
        <v>8</v>
      </c>
      <c r="AX16" s="196">
        <f t="shared" si="11"/>
        <v>0.99470899470899476</v>
      </c>
    </row>
    <row r="17" spans="1:50" s="251" customFormat="1" ht="30" customHeight="1" thickBot="1">
      <c r="A17" s="197" t="str">
        <f>'DATA ENTRY'!A14</f>
        <v>El Paso Sheriff's Office Academy</v>
      </c>
      <c r="B17" s="198" t="str">
        <f>'DATA ENTRY'!B14</f>
        <v>Basic - Agency</v>
      </c>
      <c r="C17" s="199" t="str">
        <f>'DATA ENTRY'!C14</f>
        <v>Colorado Springs</v>
      </c>
      <c r="D17" s="200">
        <f>'DATA ENTRY'!D14</f>
        <v>88</v>
      </c>
      <c r="E17" s="201">
        <f>'DATA ENTRY'!E14</f>
        <v>50</v>
      </c>
      <c r="F17" s="201">
        <f>'DATA ENTRY'!F14</f>
        <v>96</v>
      </c>
      <c r="G17" s="202" t="str">
        <f>'DATA ENTRY'!G14</f>
        <v>AGENCY SPECIFIC</v>
      </c>
      <c r="H17" s="203">
        <f>'DATA ENTRY'!H14</f>
        <v>840</v>
      </c>
      <c r="I17" s="204">
        <f>'DATA ENTRY'!I14</f>
        <v>27</v>
      </c>
      <c r="J17" s="205">
        <f>'DATA ENTRY'!J14</f>
        <v>60</v>
      </c>
      <c r="K17" s="206">
        <f>SUM('DATA ENTRY'!K14+'DATA ENTRY'!P14+'DATA ENTRY'!U14)</f>
        <v>18</v>
      </c>
      <c r="L17" s="207">
        <f>SUM('DATA ENTRY'!L14+'DATA ENTRY'!Q14+'DATA ENTRY'!V14)</f>
        <v>17</v>
      </c>
      <c r="M17" s="208">
        <f>SUM('DATA ENTRY'!M14+'DATA ENTRY'!R14+'DATA ENTRY'!W14)</f>
        <v>17</v>
      </c>
      <c r="N17" s="209">
        <f t="shared" si="1"/>
        <v>100</v>
      </c>
      <c r="O17" s="210">
        <f>AVERAGE('DATA ENTRY'!O14,'DATA ENTRY'!T14,'DATA ENTRY'!Y14)</f>
        <v>85.11</v>
      </c>
      <c r="P17" s="211">
        <f>'DATA ENTRY'!AO14</f>
        <v>37.5</v>
      </c>
      <c r="Q17" s="212">
        <f>SUM('DATA ENTRY'!Z14+'DATA ENTRY'!AE14+'DATA ENTRY'!AJ14)</f>
        <v>75</v>
      </c>
      <c r="R17" s="213">
        <f>SUM('DATA ENTRY'!AA14+'DATA ENTRY'!AF14+'DATA ENTRY'!AK14)</f>
        <v>66</v>
      </c>
      <c r="S17" s="214">
        <f t="shared" si="2"/>
        <v>0.12</v>
      </c>
      <c r="T17" s="213">
        <f>SUM('DATA ENTRY'!AB14+'DATA ENTRY'!AG14+'DATA ENTRY'!AL14)</f>
        <v>65</v>
      </c>
      <c r="U17" s="214">
        <f t="shared" si="3"/>
        <v>0.98484848484848486</v>
      </c>
      <c r="V17" s="215">
        <f>AVERAGE('DATA ENTRY'!AD14,'DATA ENTRY'!AI14,'DATA ENTRY'!AN14)%</f>
        <v>0.81395000000000006</v>
      </c>
      <c r="W17" s="216">
        <f t="shared" si="12"/>
        <v>14</v>
      </c>
      <c r="X17" s="217">
        <f>'DATA ENTRY'!BE14</f>
        <v>33.5</v>
      </c>
      <c r="Y17" s="217">
        <f>SUM('DATA ENTRY'!AP14+'DATA ENTRY'!AU14+'DATA ENTRY'!AZ14)</f>
        <v>67</v>
      </c>
      <c r="Z17" s="218">
        <f>SUM('DATA ENTRY'!AQ14+'DATA ENTRY'!AV14+'DATA ENTRY'!BA14)</f>
        <v>62</v>
      </c>
      <c r="AA17" s="219">
        <f t="shared" si="4"/>
        <v>7.4626865671641784E-2</v>
      </c>
      <c r="AB17" s="220">
        <f>SUM('DATA ENTRY'!AR14+'DATA ENTRY'!AW14+'DATA ENTRY'!BB14)</f>
        <v>62</v>
      </c>
      <c r="AC17" s="219">
        <f t="shared" si="5"/>
        <v>1</v>
      </c>
      <c r="AD17" s="221">
        <f>AVERAGE('DATA ENTRY'!AT14,'DATA ENTRY'!AY14, 'DATA ENTRY'!BD14)%</f>
        <v>0.83989999999999998</v>
      </c>
      <c r="AE17" s="292">
        <f t="shared" si="13"/>
        <v>7</v>
      </c>
      <c r="AF17" s="299"/>
      <c r="AG17" s="206"/>
      <c r="AH17" s="207"/>
      <c r="AI17" s="222"/>
      <c r="AJ17" s="208"/>
      <c r="AK17" s="222">
        <f t="shared" si="7"/>
        <v>0</v>
      </c>
      <c r="AL17" s="222"/>
      <c r="AM17" s="290"/>
      <c r="AN17" s="312">
        <f>'DATA ENTRY'!$CK14</f>
        <v>0</v>
      </c>
      <c r="AO17" s="313">
        <f>SUM('DATA ENTRY'!$BV14,'DATA ENTRY'!$CA14,'DATA ENTRY'!$CF14)</f>
        <v>0</v>
      </c>
      <c r="AP17" s="313">
        <f>SUM('DATA ENTRY'!$BW14,'DATA ENTRY'!$CB14,'DATA ENTRY'!$CG14)</f>
        <v>0</v>
      </c>
      <c r="AQ17" s="319">
        <f t="shared" si="8"/>
        <v>0</v>
      </c>
      <c r="AR17" s="313">
        <f>SUM('DATA ENTRY'!$BX14,'DATA ENTRY'!$CC14,'DATA ENTRY'!$CH14)</f>
        <v>0</v>
      </c>
      <c r="AS17" s="320">
        <f t="shared" si="9"/>
        <v>0</v>
      </c>
      <c r="AT17" s="319">
        <f>IFERROR(AVERAGE('DATA ENTRY'!$BZ14,'DATA ENTRY'!$CE14,'DATA ENTRY'!$CJ14)%,0)</f>
        <v>0</v>
      </c>
      <c r="AU17" s="314">
        <f t="shared" si="0"/>
        <v>24</v>
      </c>
      <c r="AV17" s="287">
        <f t="shared" si="10"/>
        <v>0.82692500000000002</v>
      </c>
      <c r="AW17" s="223">
        <f t="shared" si="15"/>
        <v>11</v>
      </c>
      <c r="AX17" s="196">
        <f t="shared" si="11"/>
        <v>0.66161616161616166</v>
      </c>
    </row>
    <row r="18" spans="1:50" s="251" customFormat="1" ht="30" customHeight="1" thickBot="1">
      <c r="A18" s="197" t="str">
        <f>'DATA ENTRY'!A15</f>
        <v>Front Range Community College</v>
      </c>
      <c r="B18" s="198" t="str">
        <f>'DATA ENTRY'!B15</f>
        <v>Basic</v>
      </c>
      <c r="C18" s="199" t="str">
        <f>'DATA ENTRY'!C15</f>
        <v>Ft. Collins</v>
      </c>
      <c r="D18" s="200">
        <f>'DATA ENTRY'!D15</f>
        <v>80</v>
      </c>
      <c r="E18" s="201">
        <f>'DATA ENTRY'!E15</f>
        <v>55</v>
      </c>
      <c r="F18" s="201">
        <f>'DATA ENTRY'!F15</f>
        <v>64</v>
      </c>
      <c r="G18" s="202" t="str">
        <f>'DATA ENTRY'!G15</f>
        <v>KRAV</v>
      </c>
      <c r="H18" s="203">
        <f>'DATA ENTRY'!H15</f>
        <v>685</v>
      </c>
      <c r="I18" s="204">
        <f>'DATA ENTRY'!I15</f>
        <v>18</v>
      </c>
      <c r="J18" s="205">
        <f>'DATA ENTRY'!J15</f>
        <v>30</v>
      </c>
      <c r="K18" s="206"/>
      <c r="L18" s="207"/>
      <c r="M18" s="208"/>
      <c r="N18" s="209"/>
      <c r="O18" s="210"/>
      <c r="P18" s="211"/>
      <c r="Q18" s="212"/>
      <c r="R18" s="213"/>
      <c r="S18" s="214"/>
      <c r="T18" s="213"/>
      <c r="U18" s="214"/>
      <c r="V18" s="215"/>
      <c r="W18" s="216"/>
      <c r="X18" s="217">
        <f>'DATA ENTRY'!BE15</f>
        <v>19.5</v>
      </c>
      <c r="Y18" s="217">
        <f>SUM('DATA ENTRY'!AP15+'DATA ENTRY'!AU15+'DATA ENTRY'!AZ15)</f>
        <v>39</v>
      </c>
      <c r="Z18" s="218">
        <f>SUM('DATA ENTRY'!AQ15+'DATA ENTRY'!AV15+'DATA ENTRY'!BA15)</f>
        <v>37</v>
      </c>
      <c r="AA18" s="219">
        <f t="shared" si="4"/>
        <v>5.128205128205128E-2</v>
      </c>
      <c r="AB18" s="220">
        <f>SUM('DATA ENTRY'!AR15+'DATA ENTRY'!AW15+'DATA ENTRY'!BB15)</f>
        <v>37</v>
      </c>
      <c r="AC18" s="219">
        <f t="shared" si="5"/>
        <v>1</v>
      </c>
      <c r="AD18" s="221">
        <f>AVERAGE('DATA ENTRY'!AT15,'DATA ENTRY'!AY15, 'DATA ENTRY'!BD15)%</f>
        <v>0.86950000000000005</v>
      </c>
      <c r="AE18" s="292">
        <f t="shared" si="13"/>
        <v>1</v>
      </c>
      <c r="AF18" s="299">
        <f>'DATA ENTRY'!BU15</f>
        <v>23</v>
      </c>
      <c r="AG18" s="206">
        <f>SUM('DATA ENTRY'!BF15+'DATA ENTRY'!BK15+'DATA ENTRY'!BP15)</f>
        <v>46</v>
      </c>
      <c r="AH18" s="207">
        <f>'DATA ENTRY'!BG15+'DATA ENTRY'!BL15+'DATA ENTRY'!BQ15</f>
        <v>40</v>
      </c>
      <c r="AI18" s="222">
        <f t="shared" si="6"/>
        <v>0.13043478260869565</v>
      </c>
      <c r="AJ18" s="208">
        <f>'DATA ENTRY'!BH15+'DATA ENTRY'!BM15+'DATA ENTRY'!BR15</f>
        <v>40</v>
      </c>
      <c r="AK18" s="222">
        <f t="shared" si="7"/>
        <v>1</v>
      </c>
      <c r="AL18" s="222">
        <f>AVERAGE('DATA ENTRY'!BJ15,'DATA ENTRY'!BO15,'DATA ENTRY'!BT15)%</f>
        <v>0.83629999999999993</v>
      </c>
      <c r="AM18" s="290">
        <f t="shared" ref="AM18:AM29" si="16">RANK(AL18, $AL$7:$AL$31)</f>
        <v>4</v>
      </c>
      <c r="AN18" s="312">
        <f>'DATA ENTRY'!$CK15</f>
        <v>24</v>
      </c>
      <c r="AO18" s="313">
        <f>SUM('DATA ENTRY'!$BV15,'DATA ENTRY'!$CA15,'DATA ENTRY'!$CF15)</f>
        <v>48</v>
      </c>
      <c r="AP18" s="313">
        <f>SUM('DATA ENTRY'!$BW15,'DATA ENTRY'!$CB15,'DATA ENTRY'!$CG15)</f>
        <v>47</v>
      </c>
      <c r="AQ18" s="319">
        <f t="shared" si="8"/>
        <v>2.0833333333333332E-2</v>
      </c>
      <c r="AR18" s="313">
        <f>SUM('DATA ENTRY'!$BX15,'DATA ENTRY'!$CC15,'DATA ENTRY'!$CH15)</f>
        <v>47</v>
      </c>
      <c r="AS18" s="320">
        <f t="shared" si="9"/>
        <v>1</v>
      </c>
      <c r="AT18" s="319">
        <f>IFERROR(AVERAGE('DATA ENTRY'!$BZ15,'DATA ENTRY'!$CE15,'DATA ENTRY'!$CJ15)%,0)</f>
        <v>0.85260000000000002</v>
      </c>
      <c r="AU18" s="314">
        <f t="shared" si="0"/>
        <v>1</v>
      </c>
      <c r="AV18" s="287">
        <f t="shared" si="10"/>
        <v>0.85289999999999999</v>
      </c>
      <c r="AW18" s="224">
        <f t="shared" si="15"/>
        <v>3</v>
      </c>
      <c r="AX18" s="196">
        <f t="shared" si="11"/>
        <v>1</v>
      </c>
    </row>
    <row r="19" spans="1:50" s="251" customFormat="1" ht="30" customHeight="1" thickBot="1">
      <c r="A19" s="197" t="str">
        <f>'DATA ENTRY'!A16</f>
        <v>Highlands Ranch LETA</v>
      </c>
      <c r="B19" s="198" t="str">
        <f>'DATA ENTRY'!B16</f>
        <v>Basic</v>
      </c>
      <c r="C19" s="199" t="str">
        <f>'DATA ENTRY'!C16</f>
        <v>Littleton</v>
      </c>
      <c r="D19" s="200">
        <f>'DATA ENTRY'!D16</f>
        <v>88</v>
      </c>
      <c r="E19" s="201">
        <f>'DATA ENTRY'!E16</f>
        <v>58</v>
      </c>
      <c r="F19" s="201">
        <f>'DATA ENTRY'!F16</f>
        <v>72</v>
      </c>
      <c r="G19" s="202" t="str">
        <f>'DATA ENTRY'!G16</f>
        <v>FBI</v>
      </c>
      <c r="H19" s="203">
        <f>'DATA ENTRY'!H16</f>
        <v>850</v>
      </c>
      <c r="I19" s="204">
        <f>'DATA ENTRY'!I16</f>
        <v>21</v>
      </c>
      <c r="J19" s="205">
        <f>'DATA ENTRY'!J16</f>
        <v>40</v>
      </c>
      <c r="K19" s="206">
        <f>SUM('DATA ENTRY'!K16+'DATA ENTRY'!P16+'DATA ENTRY'!U16)</f>
        <v>47</v>
      </c>
      <c r="L19" s="207">
        <f>SUM('DATA ENTRY'!L16+'DATA ENTRY'!Q16+'DATA ENTRY'!V16)</f>
        <v>43</v>
      </c>
      <c r="M19" s="208">
        <f>SUM('DATA ENTRY'!M16+'DATA ENTRY'!R16+'DATA ENTRY'!W16)</f>
        <v>43</v>
      </c>
      <c r="N19" s="209">
        <f t="shared" si="1"/>
        <v>100</v>
      </c>
      <c r="O19" s="210">
        <f>AVERAGE('DATA ENTRY'!O16,'DATA ENTRY'!T16,'DATA ENTRY'!Y16)</f>
        <v>83.07</v>
      </c>
      <c r="P19" s="211">
        <f>'DATA ENTRY'!AO16</f>
        <v>21.5</v>
      </c>
      <c r="Q19" s="212">
        <f>SUM('DATA ENTRY'!Z16+'DATA ENTRY'!AE16+'DATA ENTRY'!AJ16)</f>
        <v>43</v>
      </c>
      <c r="R19" s="213">
        <f>SUM('DATA ENTRY'!AA16+'DATA ENTRY'!AF16+'DATA ENTRY'!AK16)</f>
        <v>40</v>
      </c>
      <c r="S19" s="214">
        <f t="shared" si="2"/>
        <v>6.9767441860465115E-2</v>
      </c>
      <c r="T19" s="213">
        <f>SUM('DATA ENTRY'!AB16+'DATA ENTRY'!AG16+'DATA ENTRY'!AL16)</f>
        <v>40</v>
      </c>
      <c r="U19" s="214">
        <f t="shared" si="3"/>
        <v>1</v>
      </c>
      <c r="V19" s="215">
        <f>AVERAGE('DATA ENTRY'!AD16,'DATA ENTRY'!AI16,'DATA ENTRY'!AN16)%</f>
        <v>0.84175000000000011</v>
      </c>
      <c r="W19" s="216">
        <f t="shared" ref="W19:W31" si="17">RANK(V19,$V$7:$V$31)</f>
        <v>4</v>
      </c>
      <c r="X19" s="217">
        <f>'DATA ENTRY'!BE16</f>
        <v>19.5</v>
      </c>
      <c r="Y19" s="217">
        <f>SUM('DATA ENTRY'!AP16+'DATA ENTRY'!AU16+'DATA ENTRY'!AZ16)</f>
        <v>39</v>
      </c>
      <c r="Z19" s="218">
        <f>SUM('DATA ENTRY'!AQ16+'DATA ENTRY'!AV16+'DATA ENTRY'!BA16)</f>
        <v>39</v>
      </c>
      <c r="AA19" s="219">
        <f t="shared" si="4"/>
        <v>0</v>
      </c>
      <c r="AB19" s="220">
        <f>SUM('DATA ENTRY'!AR16+'DATA ENTRY'!AW16+'DATA ENTRY'!BB16)</f>
        <v>39</v>
      </c>
      <c r="AC19" s="219">
        <f t="shared" si="5"/>
        <v>1</v>
      </c>
      <c r="AD19" s="221">
        <f>AVERAGE('DATA ENTRY'!AT16,'DATA ENTRY'!AY16, 'DATA ENTRY'!BD16)%</f>
        <v>0.84215000000000007</v>
      </c>
      <c r="AE19" s="292">
        <f t="shared" si="13"/>
        <v>5</v>
      </c>
      <c r="AF19" s="299">
        <f>'DATA ENTRY'!BU16</f>
        <v>34.5</v>
      </c>
      <c r="AG19" s="206">
        <f>SUM('DATA ENTRY'!BF16+'DATA ENTRY'!BK16+'DATA ENTRY'!BP16)</f>
        <v>69</v>
      </c>
      <c r="AH19" s="207">
        <f>'DATA ENTRY'!BG16+'DATA ENTRY'!BL16+'DATA ENTRY'!BQ16</f>
        <v>66</v>
      </c>
      <c r="AI19" s="222">
        <f t="shared" si="6"/>
        <v>4.3478260869565216E-2</v>
      </c>
      <c r="AJ19" s="208">
        <f>'DATA ENTRY'!BH16+'DATA ENTRY'!BM16+'DATA ENTRY'!BR16</f>
        <v>66</v>
      </c>
      <c r="AK19" s="222">
        <f t="shared" si="7"/>
        <v>1</v>
      </c>
      <c r="AL19" s="222">
        <f>AVERAGE('DATA ENTRY'!BJ16,'DATA ENTRY'!BO16,'DATA ENTRY'!BT16)%</f>
        <v>0.82635000000000003</v>
      </c>
      <c r="AM19" s="290">
        <f t="shared" si="16"/>
        <v>8</v>
      </c>
      <c r="AN19" s="312">
        <f>'DATA ENTRY'!$CK16</f>
        <v>33</v>
      </c>
      <c r="AO19" s="313">
        <f>SUM('DATA ENTRY'!$BV16,'DATA ENTRY'!$CA16,'DATA ENTRY'!$CF16)</f>
        <v>66</v>
      </c>
      <c r="AP19" s="313">
        <f>SUM('DATA ENTRY'!$BW16,'DATA ENTRY'!$CB16,'DATA ENTRY'!$CG16)</f>
        <v>65</v>
      </c>
      <c r="AQ19" s="319">
        <f t="shared" si="8"/>
        <v>1.5151515151515152E-2</v>
      </c>
      <c r="AR19" s="313">
        <f>SUM('DATA ENTRY'!$BX16,'DATA ENTRY'!$CC16,'DATA ENTRY'!$CH16)</f>
        <v>65</v>
      </c>
      <c r="AS19" s="320">
        <f t="shared" si="9"/>
        <v>1</v>
      </c>
      <c r="AT19" s="319">
        <f>IFERROR(AVERAGE('DATA ENTRY'!$BZ16,'DATA ENTRY'!$CE16,'DATA ENTRY'!$CJ16)%,0)</f>
        <v>0.81700000000000006</v>
      </c>
      <c r="AU19" s="314">
        <f t="shared" si="0"/>
        <v>12</v>
      </c>
      <c r="AV19" s="287">
        <f t="shared" si="10"/>
        <v>0.83674999999999999</v>
      </c>
      <c r="AW19" s="224">
        <f t="shared" si="15"/>
        <v>5</v>
      </c>
      <c r="AX19" s="196">
        <f t="shared" si="11"/>
        <v>1</v>
      </c>
    </row>
    <row r="20" spans="1:50" s="251" customFormat="1" ht="30" customHeight="1" thickBot="1">
      <c r="A20" s="197" t="str">
        <f>'DATA ENTRY'!A17</f>
        <v>Highlands Ranch Refresher Academy</v>
      </c>
      <c r="B20" s="198" t="str">
        <f>'DATA ENTRY'!B17</f>
        <v>Refresher</v>
      </c>
      <c r="C20" s="199" t="str">
        <f>'DATA ENTRY'!C17</f>
        <v>Littleton</v>
      </c>
      <c r="D20" s="200">
        <f>'DATA ENTRY'!D17</f>
        <v>20</v>
      </c>
      <c r="E20" s="201">
        <f>'DATA ENTRY'!E17</f>
        <v>20</v>
      </c>
      <c r="F20" s="201">
        <f>'DATA ENTRY'!F17</f>
        <v>20</v>
      </c>
      <c r="G20" s="202" t="str">
        <f>'DATA ENTRY'!G17</f>
        <v>FBI</v>
      </c>
      <c r="H20" s="203">
        <f>'DATA ENTRY'!H17</f>
        <v>101</v>
      </c>
      <c r="I20" s="204">
        <f>'DATA ENTRY'!I17</f>
        <v>2</v>
      </c>
      <c r="J20" s="205">
        <f>'DATA ENTRY'!J17</f>
        <v>24</v>
      </c>
      <c r="K20" s="206">
        <f>SUM('DATA ENTRY'!K17+'DATA ENTRY'!P17+'DATA ENTRY'!U17)</f>
        <v>29</v>
      </c>
      <c r="L20" s="207">
        <f>SUM('DATA ENTRY'!L17+'DATA ENTRY'!Q17+'DATA ENTRY'!V17)</f>
        <v>27</v>
      </c>
      <c r="M20" s="208">
        <f>SUM('DATA ENTRY'!M17+'DATA ENTRY'!R17+'DATA ENTRY'!W17)</f>
        <v>26</v>
      </c>
      <c r="N20" s="209">
        <f t="shared" si="1"/>
        <v>96.296296296296291</v>
      </c>
      <c r="O20" s="210">
        <f>AVERAGE('DATA ENTRY'!O17,'DATA ENTRY'!T17,'DATA ENTRY'!Y17)</f>
        <v>79.08</v>
      </c>
      <c r="P20" s="211">
        <f>'DATA ENTRY'!AO17</f>
        <v>13</v>
      </c>
      <c r="Q20" s="212">
        <f>SUM('DATA ENTRY'!Z17+'DATA ENTRY'!AE17+'DATA ENTRY'!AJ17)</f>
        <v>26</v>
      </c>
      <c r="R20" s="213">
        <f>SUM('DATA ENTRY'!AA17+'DATA ENTRY'!AF17+'DATA ENTRY'!AK17)</f>
        <v>25</v>
      </c>
      <c r="S20" s="214">
        <f t="shared" si="2"/>
        <v>3.8461538461538464E-2</v>
      </c>
      <c r="T20" s="213">
        <f>SUM('DATA ENTRY'!AB17+'DATA ENTRY'!AG17+'DATA ENTRY'!AL17)</f>
        <v>24</v>
      </c>
      <c r="U20" s="214">
        <f t="shared" si="3"/>
        <v>0.96</v>
      </c>
      <c r="V20" s="215">
        <f>AVERAGE('DATA ENTRY'!AD17,'DATA ENTRY'!AI17,'DATA ENTRY'!AN17)%</f>
        <v>0.82930000000000004</v>
      </c>
      <c r="W20" s="216">
        <f t="shared" si="17"/>
        <v>8</v>
      </c>
      <c r="X20" s="217">
        <f>'DATA ENTRY'!BE17</f>
        <v>16</v>
      </c>
      <c r="Y20" s="217">
        <f>SUM('DATA ENTRY'!AP17+'DATA ENTRY'!BF17+'DATA ENTRY'!AZ17)</f>
        <v>32</v>
      </c>
      <c r="Z20" s="218">
        <f>SUM('DATA ENTRY'!AQ17+'DATA ENTRY'!BG17+'DATA ENTRY'!BA17)</f>
        <v>32</v>
      </c>
      <c r="AA20" s="219">
        <f t="shared" si="4"/>
        <v>0</v>
      </c>
      <c r="AB20" s="220">
        <f>SUM('DATA ENTRY'!AR17+'DATA ENTRY'!BH17+'DATA ENTRY'!BB17)</f>
        <v>31</v>
      </c>
      <c r="AC20" s="219">
        <f t="shared" si="5"/>
        <v>0.96875</v>
      </c>
      <c r="AD20" s="221">
        <f>AVERAGE('DATA ENTRY'!AT17,'DATA ENTRY'!BJ17, 'DATA ENTRY'!BD17)%</f>
        <v>0.83044999999999991</v>
      </c>
      <c r="AE20" s="292">
        <f t="shared" si="13"/>
        <v>11</v>
      </c>
      <c r="AF20" s="299">
        <f>'DATA ENTRY'!BU17</f>
        <v>11.666666666666666</v>
      </c>
      <c r="AG20" s="206">
        <f>SUM('DATA ENTRY'!BF17+'DATA ENTRY'!BK17+'DATA ENTRY'!BP17)</f>
        <v>35</v>
      </c>
      <c r="AH20" s="207">
        <f>'DATA ENTRY'!BG17+'DATA ENTRY'!BL17+'DATA ENTRY'!BQ17</f>
        <v>35</v>
      </c>
      <c r="AI20" s="222">
        <f t="shared" si="6"/>
        <v>0</v>
      </c>
      <c r="AJ20" s="208">
        <f>'DATA ENTRY'!BH17+'DATA ENTRY'!BM17+'DATA ENTRY'!BR17</f>
        <v>34</v>
      </c>
      <c r="AK20" s="222">
        <f t="shared" si="7"/>
        <v>0.97142857142857142</v>
      </c>
      <c r="AL20" s="222">
        <f>AVERAGE('DATA ENTRY'!BJ17,'DATA ENTRY'!BO17,'DATA ENTRY'!BT17)%</f>
        <v>0.80966666666666653</v>
      </c>
      <c r="AM20" s="290">
        <f t="shared" si="16"/>
        <v>14</v>
      </c>
      <c r="AN20" s="312">
        <f>'DATA ENTRY'!$CK17</f>
        <v>10</v>
      </c>
      <c r="AO20" s="313">
        <f>SUM('DATA ENTRY'!$BV17,'DATA ENTRY'!$CA17,'DATA ENTRY'!$CF17)</f>
        <v>10</v>
      </c>
      <c r="AP20" s="313">
        <f>SUM('DATA ENTRY'!$BW17,'DATA ENTRY'!$CB17,'DATA ENTRY'!$CG17)</f>
        <v>10</v>
      </c>
      <c r="AQ20" s="319">
        <f t="shared" si="8"/>
        <v>0</v>
      </c>
      <c r="AR20" s="313">
        <f>SUM('DATA ENTRY'!$BX17,'DATA ENTRY'!$CC17,'DATA ENTRY'!$CH17)</f>
        <v>10</v>
      </c>
      <c r="AS20" s="320">
        <f t="shared" si="9"/>
        <v>1</v>
      </c>
      <c r="AT20" s="319">
        <f>IFERROR(AVERAGE('DATA ENTRY'!$BZ17,'DATA ENTRY'!$CE17,'DATA ENTRY'!$CJ17)%,0)</f>
        <v>0.84200000000000008</v>
      </c>
      <c r="AU20" s="314">
        <f t="shared" si="0"/>
        <v>5</v>
      </c>
      <c r="AV20" s="287">
        <f t="shared" si="10"/>
        <v>0.82313888888888886</v>
      </c>
      <c r="AW20" s="223">
        <f t="shared" si="15"/>
        <v>12</v>
      </c>
      <c r="AX20" s="196">
        <f t="shared" si="11"/>
        <v>0.96672619047619046</v>
      </c>
    </row>
    <row r="21" spans="1:50" s="251" customFormat="1" ht="30" customHeight="1" thickBot="1">
      <c r="A21" s="197" t="str">
        <f>'DATA ENTRY'!A18</f>
        <v>Jefferson County SO / Lakewood PD Combined Academy</v>
      </c>
      <c r="B21" s="198" t="str">
        <f>'DATA ENTRY'!B18</f>
        <v>Basic - Agency</v>
      </c>
      <c r="C21" s="199" t="str">
        <f>'DATA ENTRY'!C18</f>
        <v>Lakewood</v>
      </c>
      <c r="D21" s="200">
        <f>'DATA ENTRY'!D18</f>
        <v>91</v>
      </c>
      <c r="E21" s="201">
        <f>'DATA ENTRY'!E18</f>
        <v>48</v>
      </c>
      <c r="F21" s="201">
        <f>'DATA ENTRY'!F18</f>
        <v>88</v>
      </c>
      <c r="G21" s="202" t="str">
        <f>'DATA ENTRY'!G18</f>
        <v>AGENCY SPECIFIC</v>
      </c>
      <c r="H21" s="203">
        <f>'DATA ENTRY'!H18</f>
        <v>775</v>
      </c>
      <c r="I21" s="204">
        <f>'DATA ENTRY'!I18</f>
        <v>20</v>
      </c>
      <c r="J21" s="205">
        <f>'DATA ENTRY'!J18</f>
        <v>50</v>
      </c>
      <c r="K21" s="206">
        <f>SUM('DATA ENTRY'!K18+'DATA ENTRY'!P18+'DATA ENTRY'!U18)</f>
        <v>96</v>
      </c>
      <c r="L21" s="207">
        <f>SUM('DATA ENTRY'!L18+'DATA ENTRY'!Q18+'DATA ENTRY'!V18)</f>
        <v>90</v>
      </c>
      <c r="M21" s="208">
        <f>SUM('DATA ENTRY'!M18+'DATA ENTRY'!R18+'DATA ENTRY'!W18)</f>
        <v>90</v>
      </c>
      <c r="N21" s="209">
        <f t="shared" si="1"/>
        <v>100</v>
      </c>
      <c r="O21" s="210">
        <f>AVERAGE('DATA ENTRY'!O18,'DATA ENTRY'!T18,'DATA ENTRY'!Y18)</f>
        <v>87.344999999999999</v>
      </c>
      <c r="P21" s="211">
        <f>'DATA ENTRY'!AO18</f>
        <v>48.5</v>
      </c>
      <c r="Q21" s="212">
        <f>SUM('DATA ENTRY'!Z18+'DATA ENTRY'!AE18+'DATA ENTRY'!AJ18)</f>
        <v>97</v>
      </c>
      <c r="R21" s="213">
        <f>SUM('DATA ENTRY'!AA18+'DATA ENTRY'!AF18+'DATA ENTRY'!AK18)</f>
        <v>93</v>
      </c>
      <c r="S21" s="214">
        <f t="shared" si="2"/>
        <v>4.1237113402061855E-2</v>
      </c>
      <c r="T21" s="213">
        <f>SUM('DATA ENTRY'!AB18+'DATA ENTRY'!AG18+'DATA ENTRY'!AL18)</f>
        <v>93</v>
      </c>
      <c r="U21" s="214">
        <f t="shared" si="3"/>
        <v>1</v>
      </c>
      <c r="V21" s="215">
        <f>AVERAGE('DATA ENTRY'!AD18,'DATA ENTRY'!AI18,'DATA ENTRY'!AN18)%</f>
        <v>0.85414999999999996</v>
      </c>
      <c r="W21" s="216">
        <f t="shared" si="17"/>
        <v>3</v>
      </c>
      <c r="X21" s="217">
        <f>'DATA ENTRY'!BE18</f>
        <v>38</v>
      </c>
      <c r="Y21" s="217">
        <f>SUM('DATA ENTRY'!AP18+'DATA ENTRY'!AU18+'DATA ENTRY'!AZ18)</f>
        <v>76</v>
      </c>
      <c r="Z21" s="218">
        <f>SUM('DATA ENTRY'!AQ18+'DATA ENTRY'!AV18+'DATA ENTRY'!BA18)</f>
        <v>73</v>
      </c>
      <c r="AA21" s="219">
        <f t="shared" si="4"/>
        <v>3.9473684210526314E-2</v>
      </c>
      <c r="AB21" s="220">
        <f>SUM('DATA ENTRY'!AR18+'DATA ENTRY'!AW18+'DATA ENTRY'!BB18)</f>
        <v>73</v>
      </c>
      <c r="AC21" s="219">
        <f t="shared" si="5"/>
        <v>1</v>
      </c>
      <c r="AD21" s="221">
        <f>AVERAGE('DATA ENTRY'!AT18,'DATA ENTRY'!AY18, 'DATA ENTRY'!BD18)%</f>
        <v>0.85519999999999996</v>
      </c>
      <c r="AE21" s="292">
        <f t="shared" si="13"/>
        <v>3</v>
      </c>
      <c r="AF21" s="299">
        <f>'DATA ENTRY'!BU18</f>
        <v>44.5</v>
      </c>
      <c r="AG21" s="206">
        <f>SUM('DATA ENTRY'!BF18+'DATA ENTRY'!BK18+'DATA ENTRY'!BP18)</f>
        <v>89</v>
      </c>
      <c r="AH21" s="207">
        <f>'DATA ENTRY'!BG18+'DATA ENTRY'!BL18+'DATA ENTRY'!BQ18</f>
        <v>85</v>
      </c>
      <c r="AI21" s="222">
        <f t="shared" si="6"/>
        <v>4.49438202247191E-2</v>
      </c>
      <c r="AJ21" s="208">
        <f>'DATA ENTRY'!BH18+'DATA ENTRY'!BM18+'DATA ENTRY'!BR18</f>
        <v>85</v>
      </c>
      <c r="AK21" s="222">
        <f t="shared" si="7"/>
        <v>1</v>
      </c>
      <c r="AL21" s="222">
        <f>AVERAGE('DATA ENTRY'!BJ18,'DATA ENTRY'!BO18,'DATA ENTRY'!BT18)%</f>
        <v>0.85745000000000005</v>
      </c>
      <c r="AM21" s="290">
        <f t="shared" si="16"/>
        <v>1</v>
      </c>
      <c r="AN21" s="312">
        <f>'DATA ENTRY'!$CK18</f>
        <v>39</v>
      </c>
      <c r="AO21" s="313">
        <f>SUM('DATA ENTRY'!$BV18,'DATA ENTRY'!$CA18,'DATA ENTRY'!$CF18)</f>
        <v>78</v>
      </c>
      <c r="AP21" s="313">
        <f>SUM('DATA ENTRY'!$BW18,'DATA ENTRY'!$CB18,'DATA ENTRY'!$CG18)</f>
        <v>72</v>
      </c>
      <c r="AQ21" s="319">
        <f t="shared" si="8"/>
        <v>7.6923076923076927E-2</v>
      </c>
      <c r="AR21" s="313">
        <f>SUM('DATA ENTRY'!$BX18,'DATA ENTRY'!$CC18,'DATA ENTRY'!$CH18)</f>
        <v>72</v>
      </c>
      <c r="AS21" s="320">
        <f t="shared" si="9"/>
        <v>1</v>
      </c>
      <c r="AT21" s="319">
        <f>IFERROR(AVERAGE('DATA ENTRY'!$BZ18,'DATA ENTRY'!$CE18,'DATA ENTRY'!$CJ18)%,0)</f>
        <v>0.8478</v>
      </c>
      <c r="AU21" s="314">
        <f t="shared" si="0"/>
        <v>3</v>
      </c>
      <c r="AV21" s="287">
        <f t="shared" si="10"/>
        <v>0.85559999999999992</v>
      </c>
      <c r="AW21" s="224">
        <f t="shared" si="15"/>
        <v>1</v>
      </c>
      <c r="AX21" s="196">
        <f t="shared" si="11"/>
        <v>1</v>
      </c>
    </row>
    <row r="22" spans="1:50" s="251" customFormat="1" ht="30" customHeight="1" thickBot="1">
      <c r="A22" s="197" t="str">
        <f>'DATA ENTRY'!A19</f>
        <v>Otero Junior College Law Enforcement Academy</v>
      </c>
      <c r="B22" s="198" t="str">
        <f>'DATA ENTRY'!B19</f>
        <v>Basic</v>
      </c>
      <c r="C22" s="199" t="str">
        <f>'DATA ENTRY'!C19</f>
        <v>La Junta</v>
      </c>
      <c r="D22" s="200">
        <f>'DATA ENTRY'!D19</f>
        <v>80</v>
      </c>
      <c r="E22" s="201">
        <f>'DATA ENTRY'!E19</f>
        <v>44</v>
      </c>
      <c r="F22" s="201">
        <f>'DATA ENTRY'!F19</f>
        <v>80</v>
      </c>
      <c r="G22" s="202" t="str">
        <f>'DATA ENTRY'!G19</f>
        <v>PPCT / KRAV</v>
      </c>
      <c r="H22" s="203">
        <f>'DATA ENTRY'!H19</f>
        <v>774</v>
      </c>
      <c r="I22" s="204">
        <f>'DATA ENTRY'!I19</f>
        <v>18</v>
      </c>
      <c r="J22" s="205">
        <f>'DATA ENTRY'!J19</f>
        <v>20</v>
      </c>
      <c r="K22" s="206">
        <f>SUM('DATA ENTRY'!K19+'DATA ENTRY'!P19+'DATA ENTRY'!U19)</f>
        <v>20</v>
      </c>
      <c r="L22" s="207">
        <f>SUM('DATA ENTRY'!L19+'DATA ENTRY'!Q19+'DATA ENTRY'!V19)</f>
        <v>19</v>
      </c>
      <c r="M22" s="208">
        <f>SUM('DATA ENTRY'!M19+'DATA ENTRY'!R19+'DATA ENTRY'!W19)</f>
        <v>17</v>
      </c>
      <c r="N22" s="209">
        <f t="shared" si="1"/>
        <v>89.473684210526315</v>
      </c>
      <c r="O22" s="210">
        <f>AVERAGE('DATA ENTRY'!O19,'DATA ENTRY'!T19,'DATA ENTRY'!Y19)</f>
        <v>79.125</v>
      </c>
      <c r="P22" s="211">
        <f>'DATA ENTRY'!AO19</f>
        <v>13</v>
      </c>
      <c r="Q22" s="212">
        <f>SUM('DATA ENTRY'!Z19+'DATA ENTRY'!AE19+'DATA ENTRY'!AJ19)</f>
        <v>26</v>
      </c>
      <c r="R22" s="213">
        <f>SUM('DATA ENTRY'!AA19+'DATA ENTRY'!AF19+'DATA ENTRY'!AK19)</f>
        <v>22</v>
      </c>
      <c r="S22" s="214">
        <f t="shared" si="2"/>
        <v>0.15384615384615385</v>
      </c>
      <c r="T22" s="213">
        <f>SUM('DATA ENTRY'!AB19+'DATA ENTRY'!AG19+'DATA ENTRY'!AL19)</f>
        <v>16</v>
      </c>
      <c r="U22" s="214">
        <f t="shared" si="3"/>
        <v>0.72727272727272729</v>
      </c>
      <c r="V22" s="215">
        <f>AVERAGE('DATA ENTRY'!AD19,'DATA ENTRY'!AI19,'DATA ENTRY'!AN19)%</f>
        <v>0.74670000000000003</v>
      </c>
      <c r="W22" s="216">
        <f t="shared" si="17"/>
        <v>22</v>
      </c>
      <c r="X22" s="217">
        <f>'DATA ENTRY'!BE19</f>
        <v>13</v>
      </c>
      <c r="Y22" s="217">
        <f>SUM('DATA ENTRY'!AP19+'DATA ENTRY'!AU19+'DATA ENTRY'!AZ19)</f>
        <v>26</v>
      </c>
      <c r="Z22" s="218">
        <f>SUM('DATA ENTRY'!AQ19+'DATA ENTRY'!AV19+'DATA ENTRY'!BA19)</f>
        <v>26</v>
      </c>
      <c r="AA22" s="219">
        <f t="shared" si="4"/>
        <v>0</v>
      </c>
      <c r="AB22" s="220">
        <f>SUM('DATA ENTRY'!AR19+'DATA ENTRY'!AW19+'DATA ENTRY'!BB19)</f>
        <v>23</v>
      </c>
      <c r="AC22" s="219">
        <f t="shared" si="5"/>
        <v>0.88461538461538458</v>
      </c>
      <c r="AD22" s="221">
        <f>AVERAGE('DATA ENTRY'!AT19,'DATA ENTRY'!AY19, 'DATA ENTRY'!BD19)%</f>
        <v>0.78659999999999997</v>
      </c>
      <c r="AE22" s="292">
        <f t="shared" si="13"/>
        <v>21</v>
      </c>
      <c r="AF22" s="299">
        <f>'DATA ENTRY'!BU19</f>
        <v>12</v>
      </c>
      <c r="AG22" s="206">
        <f>SUM('DATA ENTRY'!BF19+'DATA ENTRY'!BK19+'DATA ENTRY'!BP19)</f>
        <v>12</v>
      </c>
      <c r="AH22" s="207">
        <f>'DATA ENTRY'!BG19+'DATA ENTRY'!BL19+'DATA ENTRY'!BQ19</f>
        <v>12</v>
      </c>
      <c r="AI22" s="222">
        <f t="shared" si="6"/>
        <v>0</v>
      </c>
      <c r="AJ22" s="208">
        <f>'DATA ENTRY'!BH19+'DATA ENTRY'!BM19+'DATA ENTRY'!BR19</f>
        <v>12</v>
      </c>
      <c r="AK22" s="222">
        <f t="shared" si="7"/>
        <v>1</v>
      </c>
      <c r="AL22" s="222">
        <f>AVERAGE('DATA ENTRY'!BJ19,'DATA ENTRY'!BO19,'DATA ENTRY'!BT19)%</f>
        <v>0.83519999999999994</v>
      </c>
      <c r="AM22" s="290">
        <f t="shared" si="16"/>
        <v>5</v>
      </c>
      <c r="AN22" s="312">
        <f>'DATA ENTRY'!$CK19</f>
        <v>13.5</v>
      </c>
      <c r="AO22" s="313">
        <f>SUM('DATA ENTRY'!$BV19,'DATA ENTRY'!$CA19,'DATA ENTRY'!$CF19)</f>
        <v>27</v>
      </c>
      <c r="AP22" s="313">
        <f>SUM('DATA ENTRY'!$BW19,'DATA ENTRY'!$CB19,'DATA ENTRY'!$CG19)</f>
        <v>25</v>
      </c>
      <c r="AQ22" s="319">
        <f t="shared" si="8"/>
        <v>7.407407407407407E-2</v>
      </c>
      <c r="AR22" s="313">
        <f>SUM('DATA ENTRY'!$BX19,'DATA ENTRY'!$CC19,'DATA ENTRY'!$CH19)</f>
        <v>22</v>
      </c>
      <c r="AS22" s="320">
        <f t="shared" si="9"/>
        <v>0.88</v>
      </c>
      <c r="AT22" s="319">
        <f>IFERROR(AVERAGE('DATA ENTRY'!$BZ19,'DATA ENTRY'!$CE19,'DATA ENTRY'!$CJ19)%,0)</f>
        <v>0.77</v>
      </c>
      <c r="AU22" s="314">
        <f t="shared" si="0"/>
        <v>21</v>
      </c>
      <c r="AV22" s="287">
        <f t="shared" si="10"/>
        <v>0.78949999999999998</v>
      </c>
      <c r="AW22" s="225">
        <f t="shared" si="15"/>
        <v>22</v>
      </c>
      <c r="AX22" s="196">
        <f t="shared" si="11"/>
        <v>0.87062937062937051</v>
      </c>
    </row>
    <row r="23" spans="1:50" s="251" customFormat="1" ht="30" customHeight="1" thickBot="1">
      <c r="A23" s="197" t="str">
        <f>'DATA ENTRY'!A20</f>
        <v>Pikes Peak Community College Law Enforcement Academy</v>
      </c>
      <c r="B23" s="198" t="str">
        <f>'DATA ENTRY'!B20</f>
        <v>Basic</v>
      </c>
      <c r="C23" s="199" t="str">
        <f>'DATA ENTRY'!C20</f>
        <v>Colorado Springs</v>
      </c>
      <c r="D23" s="200">
        <f>'DATA ENTRY'!D20</f>
        <v>104</v>
      </c>
      <c r="E23" s="201">
        <f>'DATA ENTRY'!E20</f>
        <v>48</v>
      </c>
      <c r="F23" s="201">
        <f>'DATA ENTRY'!F20</f>
        <v>72</v>
      </c>
      <c r="G23" s="202" t="str">
        <f>'DATA ENTRY'!G20</f>
        <v>AGENCY SPECIFIC</v>
      </c>
      <c r="H23" s="203">
        <f>'DATA ENTRY'!H20</f>
        <v>725</v>
      </c>
      <c r="I23" s="204" t="str">
        <f>'DATA ENTRY'!I20</f>
        <v>17 / 26</v>
      </c>
      <c r="J23" s="205">
        <f>'DATA ENTRY'!J20</f>
        <v>25</v>
      </c>
      <c r="K23" s="206">
        <f>SUM('DATA ENTRY'!K20+'DATA ENTRY'!P20+'DATA ENTRY'!U20)</f>
        <v>71</v>
      </c>
      <c r="L23" s="207">
        <f>SUM('DATA ENTRY'!L20+'DATA ENTRY'!Q20+'DATA ENTRY'!V20)</f>
        <v>65</v>
      </c>
      <c r="M23" s="208">
        <f>SUM('DATA ENTRY'!M20+'DATA ENTRY'!R20+'DATA ENTRY'!W20)</f>
        <v>64</v>
      </c>
      <c r="N23" s="209">
        <f t="shared" si="1"/>
        <v>98.461538461538467</v>
      </c>
      <c r="O23" s="210">
        <f>AVERAGE('DATA ENTRY'!O20,'DATA ENTRY'!T20,'DATA ENTRY'!Y20)</f>
        <v>81.399999999999991</v>
      </c>
      <c r="P23" s="211">
        <f>'DATA ENTRY'!AO20</f>
        <v>21.666666666666668</v>
      </c>
      <c r="Q23" s="212">
        <f>SUM('DATA ENTRY'!Z20+'DATA ENTRY'!AE20+'DATA ENTRY'!AJ20)</f>
        <v>65</v>
      </c>
      <c r="R23" s="213">
        <f>SUM('DATA ENTRY'!AA20+'DATA ENTRY'!AF20+'DATA ENTRY'!AK20)</f>
        <v>56</v>
      </c>
      <c r="S23" s="214">
        <f t="shared" si="2"/>
        <v>0.13846153846153847</v>
      </c>
      <c r="T23" s="213">
        <f>SUM('DATA ENTRY'!AB20+'DATA ENTRY'!AG20+'DATA ENTRY'!AL20)</f>
        <v>52</v>
      </c>
      <c r="U23" s="214">
        <f t="shared" si="3"/>
        <v>0.9285714285714286</v>
      </c>
      <c r="V23" s="215">
        <f>AVERAGE('DATA ENTRY'!AD20,'DATA ENTRY'!AI20,'DATA ENTRY'!AN20)%</f>
        <v>0.79359999999999997</v>
      </c>
      <c r="W23" s="216">
        <f t="shared" si="17"/>
        <v>19</v>
      </c>
      <c r="X23" s="217">
        <f>'DATA ENTRY'!BE20</f>
        <v>21.666666666666668</v>
      </c>
      <c r="Y23" s="217">
        <f>SUM('DATA ENTRY'!AP20+'DATA ENTRY'!AU20+'DATA ENTRY'!AZ20)</f>
        <v>65</v>
      </c>
      <c r="Z23" s="218">
        <f>SUM('DATA ENTRY'!AQ20+'DATA ENTRY'!AV20+'DATA ENTRY'!BA20)</f>
        <v>55</v>
      </c>
      <c r="AA23" s="219">
        <f t="shared" si="4"/>
        <v>0.15384615384615385</v>
      </c>
      <c r="AB23" s="220">
        <f>SUM('DATA ENTRY'!AR20+'DATA ENTRY'!AW20+'DATA ENTRY'!BB20)</f>
        <v>53</v>
      </c>
      <c r="AC23" s="219">
        <f t="shared" si="5"/>
        <v>0.96363636363636362</v>
      </c>
      <c r="AD23" s="221">
        <f>AVERAGE('DATA ENTRY'!AT20,'DATA ENTRY'!AY20, 'DATA ENTRY'!BD20)%</f>
        <v>0.80929999999999991</v>
      </c>
      <c r="AE23" s="292">
        <f t="shared" si="13"/>
        <v>14</v>
      </c>
      <c r="AF23" s="299">
        <f>'DATA ENTRY'!BU20</f>
        <v>19.666666666666668</v>
      </c>
      <c r="AG23" s="206">
        <f>SUM('DATA ENTRY'!BF20+'DATA ENTRY'!BK20+'DATA ENTRY'!BP20)</f>
        <v>59</v>
      </c>
      <c r="AH23" s="207">
        <f>'DATA ENTRY'!BG20+'DATA ENTRY'!BL20+'DATA ENTRY'!BQ20</f>
        <v>53</v>
      </c>
      <c r="AI23" s="222">
        <f t="shared" si="6"/>
        <v>0.10169491525423729</v>
      </c>
      <c r="AJ23" s="208">
        <f>'DATA ENTRY'!BH20+'DATA ENTRY'!BM20+'DATA ENTRY'!BR20</f>
        <v>52</v>
      </c>
      <c r="AK23" s="222">
        <f t="shared" si="7"/>
        <v>0.98113207547169812</v>
      </c>
      <c r="AL23" s="222">
        <f>AVERAGE('DATA ENTRY'!BJ20,'DATA ENTRY'!BO20,'DATA ENTRY'!BT20)%</f>
        <v>0.80893333333333328</v>
      </c>
      <c r="AM23" s="290">
        <f t="shared" si="16"/>
        <v>16</v>
      </c>
      <c r="AN23" s="312">
        <f>'DATA ENTRY'!$CK20</f>
        <v>14</v>
      </c>
      <c r="AO23" s="313">
        <f>SUM('DATA ENTRY'!$BV20,'DATA ENTRY'!$CA20,'DATA ENTRY'!$CF20)</f>
        <v>42</v>
      </c>
      <c r="AP23" s="313">
        <f>SUM('DATA ENTRY'!$BW20,'DATA ENTRY'!$CB20,'DATA ENTRY'!$CG20)</f>
        <v>39</v>
      </c>
      <c r="AQ23" s="319">
        <f t="shared" si="8"/>
        <v>7.1428571428571425E-2</v>
      </c>
      <c r="AR23" s="313">
        <f>SUM('DATA ENTRY'!$BX20,'DATA ENTRY'!$CC20,'DATA ENTRY'!$CH20)</f>
        <v>37</v>
      </c>
      <c r="AS23" s="320">
        <f t="shared" si="9"/>
        <v>0.94871794871794868</v>
      </c>
      <c r="AT23" s="319">
        <f>IFERROR(AVERAGE('DATA ENTRY'!$BZ20,'DATA ENTRY'!$CE20,'DATA ENTRY'!$CJ20)%,0)</f>
        <v>0.8234999999999999</v>
      </c>
      <c r="AU23" s="314">
        <f t="shared" si="0"/>
        <v>11</v>
      </c>
      <c r="AV23" s="287">
        <f t="shared" si="10"/>
        <v>0.80394444444444435</v>
      </c>
      <c r="AW23" s="223">
        <f t="shared" si="15"/>
        <v>19</v>
      </c>
      <c r="AX23" s="196">
        <f t="shared" si="11"/>
        <v>0.95777995589316356</v>
      </c>
    </row>
    <row r="24" spans="1:50" s="251" customFormat="1" ht="30" customHeight="1" thickBot="1">
      <c r="A24" s="197" t="str">
        <f>'DATA ENTRY'!A21</f>
        <v>Pueblo Community College Police Academy</v>
      </c>
      <c r="B24" s="198" t="str">
        <f>'DATA ENTRY'!B21</f>
        <v>Basic</v>
      </c>
      <c r="C24" s="199" t="str">
        <f>'DATA ENTRY'!C21</f>
        <v>Pueblo</v>
      </c>
      <c r="D24" s="200">
        <f>'DATA ENTRY'!D21</f>
        <v>84</v>
      </c>
      <c r="E24" s="201">
        <f>'DATA ENTRY'!E21</f>
        <v>60</v>
      </c>
      <c r="F24" s="201">
        <f>'DATA ENTRY'!F21</f>
        <v>64</v>
      </c>
      <c r="G24" s="202" t="str">
        <f>'DATA ENTRY'!G21</f>
        <v>PPCT</v>
      </c>
      <c r="H24" s="203">
        <f>'DATA ENTRY'!H21</f>
        <v>662</v>
      </c>
      <c r="I24" s="204">
        <f>'DATA ENTRY'!I21</f>
        <v>18</v>
      </c>
      <c r="J24" s="205">
        <f>'DATA ENTRY'!J21</f>
        <v>26</v>
      </c>
      <c r="K24" s="206">
        <f>SUM('DATA ENTRY'!K21+'DATA ENTRY'!P21+'DATA ENTRY'!U21)</f>
        <v>64</v>
      </c>
      <c r="L24" s="207">
        <f>SUM('DATA ENTRY'!L21+'DATA ENTRY'!Q21+'DATA ENTRY'!V21)</f>
        <v>54</v>
      </c>
      <c r="M24" s="208">
        <f>SUM('DATA ENTRY'!M21+'DATA ENTRY'!R21+'DATA ENTRY'!W21)</f>
        <v>43</v>
      </c>
      <c r="N24" s="209">
        <f t="shared" si="1"/>
        <v>79.629629629629633</v>
      </c>
      <c r="O24" s="210">
        <f>AVERAGE('DATA ENTRY'!O21,'DATA ENTRY'!T21,'DATA ENTRY'!Y21)</f>
        <v>74.11333333333333</v>
      </c>
      <c r="P24" s="211">
        <f>'DATA ENTRY'!AO21</f>
        <v>18</v>
      </c>
      <c r="Q24" s="212">
        <f>SUM('DATA ENTRY'!Z21+'DATA ENTRY'!AE21+'DATA ENTRY'!AJ21)</f>
        <v>36</v>
      </c>
      <c r="R24" s="213">
        <f>SUM('DATA ENTRY'!AA21+'DATA ENTRY'!AF21+'DATA ENTRY'!AK21)</f>
        <v>29</v>
      </c>
      <c r="S24" s="214">
        <f t="shared" si="2"/>
        <v>0.19444444444444445</v>
      </c>
      <c r="T24" s="213">
        <f>SUM('DATA ENTRY'!AB21+'DATA ENTRY'!AG21+'DATA ENTRY'!AL21)</f>
        <v>25</v>
      </c>
      <c r="U24" s="214">
        <f t="shared" si="3"/>
        <v>0.86206896551724133</v>
      </c>
      <c r="V24" s="215">
        <f>AVERAGE('DATA ENTRY'!AD21,'DATA ENTRY'!AI21,'DATA ENTRY'!AN21)%</f>
        <v>0.77129999999999999</v>
      </c>
      <c r="W24" s="216">
        <f t="shared" si="17"/>
        <v>21</v>
      </c>
      <c r="X24" s="217">
        <f>'DATA ENTRY'!BE21</f>
        <v>18</v>
      </c>
      <c r="Y24" s="217">
        <f>SUM('DATA ENTRY'!AP21+'DATA ENTRY'!AU21+'DATA ENTRY'!AZ21)</f>
        <v>36</v>
      </c>
      <c r="Z24" s="218">
        <f>SUM('DATA ENTRY'!AQ21+'DATA ENTRY'!AV21+'DATA ENTRY'!BA21)</f>
        <v>32</v>
      </c>
      <c r="AA24" s="219">
        <f t="shared" si="4"/>
        <v>0.1111111111111111</v>
      </c>
      <c r="AB24" s="220">
        <f>SUM('DATA ENTRY'!AR21+'DATA ENTRY'!AW21+'DATA ENTRY'!BB21)</f>
        <v>25</v>
      </c>
      <c r="AC24" s="219">
        <f t="shared" si="5"/>
        <v>0.78125</v>
      </c>
      <c r="AD24" s="221">
        <f>AVERAGE('DATA ENTRY'!AT21,'DATA ENTRY'!AY21, 'DATA ENTRY'!BD21)%</f>
        <v>0.76824999999999999</v>
      </c>
      <c r="AE24" s="292">
        <f t="shared" si="13"/>
        <v>22</v>
      </c>
      <c r="AF24" s="299">
        <f>'DATA ENTRY'!BU21</f>
        <v>22</v>
      </c>
      <c r="AG24" s="206">
        <f>SUM('DATA ENTRY'!BF21+'DATA ENTRY'!BK21+'DATA ENTRY'!BP21)</f>
        <v>44</v>
      </c>
      <c r="AH24" s="207">
        <f>'DATA ENTRY'!BG21+'DATA ENTRY'!BL21+'DATA ENTRY'!BQ21</f>
        <v>40</v>
      </c>
      <c r="AI24" s="222">
        <f t="shared" si="6"/>
        <v>9.0909090909090912E-2</v>
      </c>
      <c r="AJ24" s="208">
        <f>'DATA ENTRY'!BH21+'DATA ENTRY'!BM21+'DATA ENTRY'!BR21</f>
        <v>37</v>
      </c>
      <c r="AK24" s="222">
        <f t="shared" si="7"/>
        <v>0.92500000000000004</v>
      </c>
      <c r="AL24" s="222">
        <f>AVERAGE('DATA ENTRY'!BJ21,'DATA ENTRY'!BO21,'DATA ENTRY'!BT21)%</f>
        <v>0.7965000000000001</v>
      </c>
      <c r="AM24" s="290">
        <f t="shared" si="16"/>
        <v>20</v>
      </c>
      <c r="AN24" s="312">
        <f>'DATA ENTRY'!$CK21</f>
        <v>16</v>
      </c>
      <c r="AO24" s="313">
        <f>SUM('DATA ENTRY'!$BV21,'DATA ENTRY'!$CA21,'DATA ENTRY'!$CF21)</f>
        <v>32</v>
      </c>
      <c r="AP24" s="313">
        <f>SUM('DATA ENTRY'!$BW21,'DATA ENTRY'!$CB21,'DATA ENTRY'!$CG21)</f>
        <v>31</v>
      </c>
      <c r="AQ24" s="319">
        <f t="shared" si="8"/>
        <v>3.125E-2</v>
      </c>
      <c r="AR24" s="313">
        <f>SUM('DATA ENTRY'!$BX21,'DATA ENTRY'!$CC21,'DATA ENTRY'!$CH21)</f>
        <v>24</v>
      </c>
      <c r="AS24" s="320">
        <f t="shared" si="9"/>
        <v>0.77419354838709675</v>
      </c>
      <c r="AT24" s="319">
        <f>IFERROR(AVERAGE('DATA ENTRY'!$BZ21,'DATA ENTRY'!$CE21,'DATA ENTRY'!$CJ21)%,0)</f>
        <v>0.7451000000000001</v>
      </c>
      <c r="AU24" s="314">
        <f t="shared" si="0"/>
        <v>23</v>
      </c>
      <c r="AV24" s="287">
        <f t="shared" si="10"/>
        <v>0.77868333333333339</v>
      </c>
      <c r="AW24" s="225">
        <f t="shared" si="15"/>
        <v>23</v>
      </c>
      <c r="AX24" s="196">
        <f t="shared" si="11"/>
        <v>0.85610632183908042</v>
      </c>
    </row>
    <row r="25" spans="1:50" s="251" customFormat="1" ht="30" customHeight="1" thickBot="1">
      <c r="A25" s="197" t="str">
        <f>'DATA ENTRY'!A22</f>
        <v>Pueblo Community College Southwest - Mancos</v>
      </c>
      <c r="B25" s="198" t="str">
        <f>'DATA ENTRY'!B22</f>
        <v>Basic</v>
      </c>
      <c r="C25" s="199" t="str">
        <f>'DATA ENTRY'!C22</f>
        <v>Mancos</v>
      </c>
      <c r="D25" s="200">
        <f>'DATA ENTRY'!D22</f>
        <v>84</v>
      </c>
      <c r="E25" s="201">
        <f>'DATA ENTRY'!E22</f>
        <v>68</v>
      </c>
      <c r="F25" s="201">
        <f>'DATA ENTRY'!F22</f>
        <v>64</v>
      </c>
      <c r="G25" s="202" t="str">
        <f>'DATA ENTRY'!G22</f>
        <v>PPCT</v>
      </c>
      <c r="H25" s="203">
        <f>'DATA ENTRY'!H22</f>
        <v>775</v>
      </c>
      <c r="I25" s="204">
        <f>'DATA ENTRY'!I22</f>
        <v>18</v>
      </c>
      <c r="J25" s="205">
        <f>'DATA ENTRY'!J22</f>
        <v>24</v>
      </c>
      <c r="K25" s="206">
        <f>SUM('DATA ENTRY'!K22+'DATA ENTRY'!P22+'DATA ENTRY'!U22)</f>
        <v>11</v>
      </c>
      <c r="L25" s="207">
        <f>SUM('DATA ENTRY'!L22+'DATA ENTRY'!Q22+'DATA ENTRY'!V22)</f>
        <v>9</v>
      </c>
      <c r="M25" s="208">
        <f>SUM('DATA ENTRY'!M22+'DATA ENTRY'!R22+'DATA ENTRY'!W22)</f>
        <v>9</v>
      </c>
      <c r="N25" s="209">
        <f t="shared" si="1"/>
        <v>100</v>
      </c>
      <c r="O25" s="210">
        <f>AVERAGE('DATA ENTRY'!O22,'DATA ENTRY'!T22,'DATA ENTRY'!Y22)</f>
        <v>84.02</v>
      </c>
      <c r="P25" s="211">
        <f>'DATA ENTRY'!AO22</f>
        <v>15</v>
      </c>
      <c r="Q25" s="212">
        <f>SUM('DATA ENTRY'!Z22+'DATA ENTRY'!AE22+'DATA ENTRY'!AJ22)</f>
        <v>15</v>
      </c>
      <c r="R25" s="213">
        <f>SUM('DATA ENTRY'!AA22+'DATA ENTRY'!AF22+'DATA ENTRY'!AK22)</f>
        <v>12</v>
      </c>
      <c r="S25" s="214">
        <f t="shared" si="2"/>
        <v>0.2</v>
      </c>
      <c r="T25" s="213">
        <f>SUM('DATA ENTRY'!AB22+'DATA ENTRY'!AG22+'DATA ENTRY'!AL22)</f>
        <v>12</v>
      </c>
      <c r="U25" s="214">
        <f t="shared" si="3"/>
        <v>1</v>
      </c>
      <c r="V25" s="215">
        <f>AVERAGE('DATA ENTRY'!AD22,'DATA ENTRY'!AI22,'DATA ENTRY'!AN22)%</f>
        <v>0.78620000000000001</v>
      </c>
      <c r="W25" s="216">
        <f t="shared" si="17"/>
        <v>20</v>
      </c>
      <c r="X25" s="217">
        <f>'DATA ENTRY'!BE22</f>
        <v>13</v>
      </c>
      <c r="Y25" s="217">
        <f>SUM('DATA ENTRY'!AP22+'DATA ENTRY'!AU22+'DATA ENTRY'!AZ22)</f>
        <v>26</v>
      </c>
      <c r="Z25" s="218">
        <f>SUM('DATA ENTRY'!AQ22+'DATA ENTRY'!AV22+'DATA ENTRY'!BA22)</f>
        <v>24</v>
      </c>
      <c r="AA25" s="219">
        <f t="shared" si="4"/>
        <v>7.6923076923076927E-2</v>
      </c>
      <c r="AB25" s="220">
        <f>SUM('DATA ENTRY'!AR22+'DATA ENTRY'!AW22+'DATA ENTRY'!BB22)</f>
        <v>22</v>
      </c>
      <c r="AC25" s="219">
        <f t="shared" si="5"/>
        <v>0.91666666666666663</v>
      </c>
      <c r="AD25" s="221">
        <f>AVERAGE('DATA ENTRY'!AT22,'DATA ENTRY'!AY22, 'DATA ENTRY'!BD22)%</f>
        <v>0.81495000000000006</v>
      </c>
      <c r="AE25" s="292">
        <f t="shared" si="13"/>
        <v>13</v>
      </c>
      <c r="AF25" s="299">
        <f>'DATA ENTRY'!BU22</f>
        <v>15.5</v>
      </c>
      <c r="AG25" s="206">
        <f>SUM('DATA ENTRY'!BF22+'DATA ENTRY'!BK22+'DATA ENTRY'!BP22)</f>
        <v>31</v>
      </c>
      <c r="AH25" s="207">
        <f>'DATA ENTRY'!BG22+'DATA ENTRY'!BL22+'DATA ENTRY'!BQ22</f>
        <v>25</v>
      </c>
      <c r="AI25" s="222">
        <f t="shared" si="6"/>
        <v>0.19354838709677419</v>
      </c>
      <c r="AJ25" s="208">
        <f>'DATA ENTRY'!BH22+'DATA ENTRY'!BM22+'DATA ENTRY'!BR22</f>
        <v>22</v>
      </c>
      <c r="AK25" s="222">
        <f t="shared" si="7"/>
        <v>0.88</v>
      </c>
      <c r="AL25" s="222">
        <f>AVERAGE('DATA ENTRY'!BJ22,'DATA ENTRY'!BO22,'DATA ENTRY'!BT22)%</f>
        <v>0.78639999999999999</v>
      </c>
      <c r="AM25" s="290">
        <f t="shared" si="16"/>
        <v>21</v>
      </c>
      <c r="AN25" s="312">
        <f>'DATA ENTRY'!$CK22</f>
        <v>15</v>
      </c>
      <c r="AO25" s="313">
        <f>SUM('DATA ENTRY'!$BV22,'DATA ENTRY'!$CA22,'DATA ENTRY'!$CF22)</f>
        <v>30</v>
      </c>
      <c r="AP25" s="313">
        <f>SUM('DATA ENTRY'!$BW22,'DATA ENTRY'!$CB22,'DATA ENTRY'!$CG22)</f>
        <v>27</v>
      </c>
      <c r="AQ25" s="319">
        <f t="shared" si="8"/>
        <v>0.1</v>
      </c>
      <c r="AR25" s="313">
        <f>SUM('DATA ENTRY'!$BX22,'DATA ENTRY'!$CC22,'DATA ENTRY'!$CH22)</f>
        <v>26</v>
      </c>
      <c r="AS25" s="320">
        <f t="shared" si="9"/>
        <v>0.96296296296296291</v>
      </c>
      <c r="AT25" s="319">
        <f>IFERROR(AVERAGE('DATA ENTRY'!$BZ22,'DATA ENTRY'!$CE22,'DATA ENTRY'!$CJ22)%,0)</f>
        <v>0.82689999999999997</v>
      </c>
      <c r="AU25" s="314">
        <f t="shared" si="0"/>
        <v>9</v>
      </c>
      <c r="AV25" s="287">
        <f t="shared" si="10"/>
        <v>0.79585000000000006</v>
      </c>
      <c r="AW25" s="225">
        <f t="shared" si="15"/>
        <v>21</v>
      </c>
      <c r="AX25" s="196">
        <f t="shared" si="11"/>
        <v>0.93222222222222217</v>
      </c>
    </row>
    <row r="26" spans="1:50" s="251" customFormat="1" ht="30" customHeight="1" thickBot="1">
      <c r="A26" s="197" t="str">
        <f>'DATA ENTRY'!A23</f>
        <v>Pueblo Police Department Police Academy</v>
      </c>
      <c r="B26" s="198" t="str">
        <f>'DATA ENTRY'!B23</f>
        <v>Basic - Agency</v>
      </c>
      <c r="C26" s="199" t="str">
        <f>'DATA ENTRY'!C23</f>
        <v>Pueblo</v>
      </c>
      <c r="D26" s="200">
        <f>'DATA ENTRY'!D23</f>
        <v>88</v>
      </c>
      <c r="E26" s="201">
        <f>'DATA ENTRY'!E23</f>
        <v>60</v>
      </c>
      <c r="F26" s="201">
        <f>'DATA ENTRY'!F23</f>
        <v>72</v>
      </c>
      <c r="G26" s="202" t="str">
        <f>'DATA ENTRY'!G23</f>
        <v>FBI</v>
      </c>
      <c r="H26" s="203">
        <f>'DATA ENTRY'!H23</f>
        <v>1080</v>
      </c>
      <c r="I26" s="204">
        <f>'DATA ENTRY'!I23</f>
        <v>27</v>
      </c>
      <c r="J26" s="205">
        <f>'DATA ENTRY'!J23</f>
        <v>20</v>
      </c>
      <c r="K26" s="206">
        <f>SUM('DATA ENTRY'!K23+'DATA ENTRY'!P23+'DATA ENTRY'!U23)</f>
        <v>12</v>
      </c>
      <c r="L26" s="207">
        <f>SUM('DATA ENTRY'!L23+'DATA ENTRY'!Q23+'DATA ENTRY'!V23)</f>
        <v>11</v>
      </c>
      <c r="M26" s="208">
        <f>SUM('DATA ENTRY'!M23+'DATA ENTRY'!R23+'DATA ENTRY'!W23)</f>
        <v>11</v>
      </c>
      <c r="N26" s="209">
        <f t="shared" si="1"/>
        <v>100</v>
      </c>
      <c r="O26" s="210">
        <f>AVERAGE('DATA ENTRY'!O23,'DATA ENTRY'!T23,'DATA ENTRY'!Y23)</f>
        <v>82.73</v>
      </c>
      <c r="P26" s="211">
        <f>'DATA ENTRY'!AO23</f>
        <v>14</v>
      </c>
      <c r="Q26" s="212">
        <f>SUM('DATA ENTRY'!Z23+'DATA ENTRY'!AE23+'DATA ENTRY'!AJ23)</f>
        <v>28</v>
      </c>
      <c r="R26" s="213">
        <f>SUM('DATA ENTRY'!AA23+'DATA ENTRY'!AF23+'DATA ENTRY'!AK23)</f>
        <v>25</v>
      </c>
      <c r="S26" s="214">
        <f t="shared" si="2"/>
        <v>0.10714285714285714</v>
      </c>
      <c r="T26" s="213">
        <f>SUM('DATA ENTRY'!AB23+'DATA ENTRY'!AG23+'DATA ENTRY'!AL23)</f>
        <v>25</v>
      </c>
      <c r="U26" s="214">
        <f t="shared" si="3"/>
        <v>1</v>
      </c>
      <c r="V26" s="215">
        <f>AVERAGE('DATA ENTRY'!AD23,'DATA ENTRY'!AI23,'DATA ENTRY'!AN23)%</f>
        <v>0.8206</v>
      </c>
      <c r="W26" s="216">
        <f t="shared" si="17"/>
        <v>12</v>
      </c>
      <c r="X26" s="217">
        <f>'DATA ENTRY'!BE23</f>
        <v>18.5</v>
      </c>
      <c r="Y26" s="217">
        <f>SUM('DATA ENTRY'!AP23+'DATA ENTRY'!AU23+'DATA ENTRY'!AZ23)</f>
        <v>37</v>
      </c>
      <c r="Z26" s="218">
        <f>SUM('DATA ENTRY'!AQ23+'DATA ENTRY'!AV23+'DATA ENTRY'!BA23)</f>
        <v>27</v>
      </c>
      <c r="AA26" s="219">
        <f t="shared" si="4"/>
        <v>0.27027027027027029</v>
      </c>
      <c r="AB26" s="220">
        <f>SUM('DATA ENTRY'!AR23+'DATA ENTRY'!AW23+'DATA ENTRY'!BB23)</f>
        <v>27</v>
      </c>
      <c r="AC26" s="219">
        <f t="shared" si="5"/>
        <v>1</v>
      </c>
      <c r="AD26" s="221">
        <f>AVERAGE('DATA ENTRY'!AT23,'DATA ENTRY'!AY23, 'DATA ENTRY'!BD23)%</f>
        <v>0.80345</v>
      </c>
      <c r="AE26" s="292">
        <f t="shared" si="13"/>
        <v>19</v>
      </c>
      <c r="AF26" s="299">
        <f>'DATA ENTRY'!BU23</f>
        <v>21</v>
      </c>
      <c r="AG26" s="206">
        <f>SUM('DATA ENTRY'!BF23+'DATA ENTRY'!BK23+'DATA ENTRY'!BP23)</f>
        <v>42</v>
      </c>
      <c r="AH26" s="207">
        <f>'DATA ENTRY'!BG23+'DATA ENTRY'!BL23+'DATA ENTRY'!BQ23</f>
        <v>34</v>
      </c>
      <c r="AI26" s="222">
        <f t="shared" si="6"/>
        <v>0.19047619047619047</v>
      </c>
      <c r="AJ26" s="208">
        <f>'DATA ENTRY'!BH23+'DATA ENTRY'!BM23+'DATA ENTRY'!BR23</f>
        <v>34</v>
      </c>
      <c r="AK26" s="222">
        <f t="shared" si="7"/>
        <v>1</v>
      </c>
      <c r="AL26" s="222">
        <f>AVERAGE('DATA ENTRY'!BJ23,'DATA ENTRY'!BO23,'DATA ENTRY'!BT23)%</f>
        <v>0.8216</v>
      </c>
      <c r="AM26" s="290">
        <f t="shared" si="16"/>
        <v>10</v>
      </c>
      <c r="AN26" s="312">
        <f>'DATA ENTRY'!$CK23</f>
        <v>9</v>
      </c>
      <c r="AO26" s="313">
        <f>SUM('DATA ENTRY'!$BV23,'DATA ENTRY'!$CA23,'DATA ENTRY'!$CF23)</f>
        <v>9</v>
      </c>
      <c r="AP26" s="313">
        <f>SUM('DATA ENTRY'!$BW23,'DATA ENTRY'!$CB23,'DATA ENTRY'!$CG23)</f>
        <v>9</v>
      </c>
      <c r="AQ26" s="319">
        <f t="shared" si="8"/>
        <v>0</v>
      </c>
      <c r="AR26" s="313">
        <f>SUM('DATA ENTRY'!$BX23,'DATA ENTRY'!$CC23,'DATA ENTRY'!$CH23)</f>
        <v>9</v>
      </c>
      <c r="AS26" s="320">
        <f t="shared" si="9"/>
        <v>1</v>
      </c>
      <c r="AT26" s="319">
        <f>IFERROR(AVERAGE('DATA ENTRY'!$BZ23,'DATA ENTRY'!$CE23,'DATA ENTRY'!$CJ23)%,0)</f>
        <v>0.7923</v>
      </c>
      <c r="AU26" s="314">
        <f t="shared" si="0"/>
        <v>17</v>
      </c>
      <c r="AV26" s="287">
        <f t="shared" si="10"/>
        <v>0.8152166666666667</v>
      </c>
      <c r="AW26" s="223">
        <f t="shared" si="15"/>
        <v>14</v>
      </c>
      <c r="AX26" s="196">
        <f t="shared" si="11"/>
        <v>1</v>
      </c>
    </row>
    <row r="27" spans="1:50" s="251" customFormat="1" ht="30" customHeight="1" thickBot="1">
      <c r="A27" s="197" t="str">
        <f>'DATA ENTRY'!A24</f>
        <v>Red Rocks Community College</v>
      </c>
      <c r="B27" s="198" t="str">
        <f>'DATA ENTRY'!B24</f>
        <v>Basic</v>
      </c>
      <c r="C27" s="199" t="str">
        <f>'DATA ENTRY'!C24</f>
        <v>Lakewood</v>
      </c>
      <c r="D27" s="200">
        <f>'DATA ENTRY'!D24</f>
        <v>72</v>
      </c>
      <c r="E27" s="201">
        <f>'DATA ENTRY'!E24</f>
        <v>48</v>
      </c>
      <c r="F27" s="201">
        <f>'DATA ENTRY'!F24</f>
        <v>80</v>
      </c>
      <c r="G27" s="202" t="str">
        <f>'DATA ENTRY'!G24</f>
        <v>PPCT</v>
      </c>
      <c r="H27" s="203">
        <f>'DATA ENTRY'!H24</f>
        <v>700</v>
      </c>
      <c r="I27" s="204">
        <f>'DATA ENTRY'!I24</f>
        <v>18</v>
      </c>
      <c r="J27" s="205">
        <f>'DATA ENTRY'!J24</f>
        <v>30</v>
      </c>
      <c r="K27" s="206">
        <f>SUM('DATA ENTRY'!K24+'DATA ENTRY'!P24+'DATA ENTRY'!U24)</f>
        <v>50</v>
      </c>
      <c r="L27" s="207">
        <f>SUM('DATA ENTRY'!L24+'DATA ENTRY'!Q24+'DATA ENTRY'!V24)</f>
        <v>48</v>
      </c>
      <c r="M27" s="208">
        <f>SUM('DATA ENTRY'!M24+'DATA ENTRY'!R24+'DATA ENTRY'!W24)</f>
        <v>46</v>
      </c>
      <c r="N27" s="209">
        <f t="shared" si="1"/>
        <v>95.833333333333343</v>
      </c>
      <c r="O27" s="210">
        <f>AVERAGE('DATA ENTRY'!O24,'DATA ENTRY'!T24,'DATA ENTRY'!Y24)</f>
        <v>82.745000000000005</v>
      </c>
      <c r="P27" s="211">
        <f>'DATA ENTRY'!AO24</f>
        <v>19.5</v>
      </c>
      <c r="Q27" s="212">
        <f>SUM('DATA ENTRY'!Z24+'DATA ENTRY'!AE24+'DATA ENTRY'!AJ24)</f>
        <v>39</v>
      </c>
      <c r="R27" s="213">
        <f>SUM('DATA ENTRY'!AA24+'DATA ENTRY'!AF24+'DATA ENTRY'!AK24)</f>
        <v>38</v>
      </c>
      <c r="S27" s="214">
        <f t="shared" si="2"/>
        <v>2.564102564102564E-2</v>
      </c>
      <c r="T27" s="213">
        <f>SUM('DATA ENTRY'!AB24+'DATA ENTRY'!AG24+'DATA ENTRY'!AL24)</f>
        <v>38</v>
      </c>
      <c r="U27" s="214">
        <f t="shared" si="3"/>
        <v>1</v>
      </c>
      <c r="V27" s="215">
        <f>AVERAGE('DATA ENTRY'!AD24,'DATA ENTRY'!AI24,'DATA ENTRY'!AN24)%</f>
        <v>0.82340000000000002</v>
      </c>
      <c r="W27" s="216">
        <f t="shared" si="17"/>
        <v>10</v>
      </c>
      <c r="X27" s="217">
        <f>'DATA ENTRY'!BE24</f>
        <v>22.5</v>
      </c>
      <c r="Y27" s="217">
        <f>SUM('DATA ENTRY'!AP24+'DATA ENTRY'!AU24+'DATA ENTRY'!AZ24)</f>
        <v>45</v>
      </c>
      <c r="Z27" s="218">
        <f>SUM('DATA ENTRY'!AQ24+'DATA ENTRY'!AV24+'DATA ENTRY'!BA24)</f>
        <v>40</v>
      </c>
      <c r="AA27" s="219">
        <f t="shared" si="4"/>
        <v>0.1111111111111111</v>
      </c>
      <c r="AB27" s="220">
        <f>SUM('DATA ENTRY'!AR24+'DATA ENTRY'!AW24+'DATA ENTRY'!BB24)</f>
        <v>40</v>
      </c>
      <c r="AC27" s="219">
        <f t="shared" si="5"/>
        <v>1</v>
      </c>
      <c r="AD27" s="221">
        <f>AVERAGE('DATA ENTRY'!AT24,'DATA ENTRY'!AY24, 'DATA ENTRY'!BD24)%</f>
        <v>0.79694999999999994</v>
      </c>
      <c r="AE27" s="292">
        <f t="shared" si="13"/>
        <v>20</v>
      </c>
      <c r="AF27" s="299">
        <f>'DATA ENTRY'!BU24</f>
        <v>25</v>
      </c>
      <c r="AG27" s="206">
        <f>SUM('DATA ENTRY'!BF24+'DATA ENTRY'!BK24+'DATA ENTRY'!BP24)</f>
        <v>50</v>
      </c>
      <c r="AH27" s="207">
        <f>'DATA ENTRY'!BG24+'DATA ENTRY'!BL24+'DATA ENTRY'!BQ24</f>
        <v>49</v>
      </c>
      <c r="AI27" s="222">
        <f t="shared" si="6"/>
        <v>0.02</v>
      </c>
      <c r="AJ27" s="208">
        <f>'DATA ENTRY'!BH24+'DATA ENTRY'!BM24+'DATA ENTRY'!BR24</f>
        <v>48</v>
      </c>
      <c r="AK27" s="222">
        <f t="shared" si="7"/>
        <v>0.97959183673469385</v>
      </c>
      <c r="AL27" s="222">
        <f>AVERAGE('DATA ENTRY'!BJ24,'DATA ENTRY'!BO24,'DATA ENTRY'!BT24)%</f>
        <v>0.80964999999999998</v>
      </c>
      <c r="AM27" s="290">
        <f t="shared" si="16"/>
        <v>15</v>
      </c>
      <c r="AN27" s="312">
        <f>'DATA ENTRY'!$CK24</f>
        <v>21.5</v>
      </c>
      <c r="AO27" s="313">
        <f>SUM('DATA ENTRY'!$BV24,'DATA ENTRY'!$CA24,'DATA ENTRY'!$CF24)</f>
        <v>43</v>
      </c>
      <c r="AP27" s="313">
        <f>SUM('DATA ENTRY'!$BW24,'DATA ENTRY'!$CB24,'DATA ENTRY'!$CG24)</f>
        <v>41</v>
      </c>
      <c r="AQ27" s="319">
        <f t="shared" si="8"/>
        <v>4.6511627906976744E-2</v>
      </c>
      <c r="AR27" s="313">
        <f>SUM('DATA ENTRY'!$BX24,'DATA ENTRY'!$CC24,'DATA ENTRY'!$CH24)</f>
        <v>39</v>
      </c>
      <c r="AS27" s="320">
        <f t="shared" si="9"/>
        <v>0.95121951219512191</v>
      </c>
      <c r="AT27" s="319">
        <f>IFERROR(AVERAGE('DATA ENTRY'!$BZ24,'DATA ENTRY'!$CE24,'DATA ENTRY'!$CJ24)%,0)</f>
        <v>0.82379999999999998</v>
      </c>
      <c r="AU27" s="314">
        <f t="shared" si="0"/>
        <v>10</v>
      </c>
      <c r="AV27" s="287">
        <f t="shared" si="10"/>
        <v>0.80999999999999994</v>
      </c>
      <c r="AW27" s="223">
        <f t="shared" si="15"/>
        <v>17</v>
      </c>
      <c r="AX27" s="196">
        <f t="shared" si="11"/>
        <v>0.99319727891156473</v>
      </c>
    </row>
    <row r="28" spans="1:50" s="251" customFormat="1" ht="30" customHeight="1" thickBot="1">
      <c r="A28" s="197" t="str">
        <f>'DATA ENTRY'!A25</f>
        <v>Technical College of the Rockies Police Academy</v>
      </c>
      <c r="B28" s="198" t="str">
        <f>'DATA ENTRY'!B25</f>
        <v>Basic</v>
      </c>
      <c r="C28" s="199" t="str">
        <f>'DATA ENTRY'!C25</f>
        <v>Delta</v>
      </c>
      <c r="D28" s="200">
        <v>88</v>
      </c>
      <c r="E28" s="201">
        <v>46</v>
      </c>
      <c r="F28" s="201">
        <v>64</v>
      </c>
      <c r="G28" s="202" t="str">
        <f>'DATA ENTRY'!G25</f>
        <v>FBI</v>
      </c>
      <c r="H28" s="203">
        <f>'DATA ENTRY'!H25</f>
        <v>720</v>
      </c>
      <c r="I28" s="204">
        <f>'DATA ENTRY'!I25</f>
        <v>16</v>
      </c>
      <c r="J28" s="205">
        <f>'DATA ENTRY'!J25</f>
        <v>20</v>
      </c>
      <c r="K28" s="206">
        <f>SUM('DATA ENTRY'!K25+'DATA ENTRY'!P25+'DATA ENTRY'!U25)</f>
        <v>35</v>
      </c>
      <c r="L28" s="207">
        <f>SUM('DATA ENTRY'!L25+'DATA ENTRY'!Q25+'DATA ENTRY'!V25)</f>
        <v>27</v>
      </c>
      <c r="M28" s="208">
        <f>SUM('DATA ENTRY'!M25+'DATA ENTRY'!R25+'DATA ENTRY'!W25)</f>
        <v>22</v>
      </c>
      <c r="N28" s="209">
        <f t="shared" si="1"/>
        <v>81.481481481481481</v>
      </c>
      <c r="O28" s="210">
        <f>AVERAGE('DATA ENTRY'!O25,'DATA ENTRY'!T25,'DATA ENTRY'!Y25)</f>
        <v>74.67</v>
      </c>
      <c r="P28" s="211">
        <f>'DATA ENTRY'!AO25</f>
        <v>10</v>
      </c>
      <c r="Q28" s="212">
        <f>SUM('DATA ENTRY'!Z25+'DATA ENTRY'!AE25+'DATA ENTRY'!AJ25)</f>
        <v>10</v>
      </c>
      <c r="R28" s="213">
        <f>SUM('DATA ENTRY'!AA25+'DATA ENTRY'!AF25+'DATA ENTRY'!AK25)</f>
        <v>9</v>
      </c>
      <c r="S28" s="214">
        <f t="shared" si="2"/>
        <v>0.1</v>
      </c>
      <c r="T28" s="213">
        <f>SUM('DATA ENTRY'!AB25+'DATA ENTRY'!AG25+'DATA ENTRY'!AL25)</f>
        <v>9</v>
      </c>
      <c r="U28" s="214">
        <f t="shared" si="3"/>
        <v>1</v>
      </c>
      <c r="V28" s="215">
        <f>AVERAGE('DATA ENTRY'!AD25,'DATA ENTRY'!AI25,'DATA ENTRY'!AN25)%</f>
        <v>0.79489999999999994</v>
      </c>
      <c r="W28" s="216">
        <f t="shared" si="17"/>
        <v>18</v>
      </c>
      <c r="X28" s="217">
        <f>'DATA ENTRY'!BE25</f>
        <v>14.5</v>
      </c>
      <c r="Y28" s="217">
        <f>SUM('DATA ENTRY'!AP25+'DATA ENTRY'!AU25+'DATA ENTRY'!AZ25)</f>
        <v>29</v>
      </c>
      <c r="Z28" s="218">
        <f>SUM('DATA ENTRY'!AQ25+'DATA ENTRY'!AV25+'DATA ENTRY'!BA25)</f>
        <v>24</v>
      </c>
      <c r="AA28" s="219">
        <f t="shared" si="4"/>
        <v>0.17241379310344829</v>
      </c>
      <c r="AB28" s="220">
        <f>SUM('DATA ENTRY'!AR25+'DATA ENTRY'!AW25+'DATA ENTRY'!BB25)</f>
        <v>24</v>
      </c>
      <c r="AC28" s="219">
        <f t="shared" si="5"/>
        <v>1</v>
      </c>
      <c r="AD28" s="221">
        <f>AVERAGE('DATA ENTRY'!AT25,'DATA ENTRY'!AY25, 'DATA ENTRY'!BD25)%</f>
        <v>0.80675000000000008</v>
      </c>
      <c r="AE28" s="292">
        <f t="shared" si="13"/>
        <v>16</v>
      </c>
      <c r="AF28" s="299">
        <f>'DATA ENTRY'!BU25</f>
        <v>12.5</v>
      </c>
      <c r="AG28" s="206">
        <f>SUM('DATA ENTRY'!BF25+'DATA ENTRY'!BK25+'DATA ENTRY'!BP25)</f>
        <v>25</v>
      </c>
      <c r="AH28" s="207">
        <f>'DATA ENTRY'!BG25+'DATA ENTRY'!BL25+'DATA ENTRY'!BQ25</f>
        <v>20</v>
      </c>
      <c r="AI28" s="222">
        <f t="shared" si="6"/>
        <v>0.2</v>
      </c>
      <c r="AJ28" s="208">
        <f>'DATA ENTRY'!BH25+'DATA ENTRY'!BM25+'DATA ENTRY'!BR25</f>
        <v>19</v>
      </c>
      <c r="AK28" s="222">
        <f t="shared" si="7"/>
        <v>0.95</v>
      </c>
      <c r="AL28" s="222">
        <f>AVERAGE('DATA ENTRY'!BJ25,'DATA ENTRY'!BO25,'DATA ENTRY'!BT25)%</f>
        <v>0.79795000000000005</v>
      </c>
      <c r="AM28" s="290">
        <f t="shared" si="16"/>
        <v>19</v>
      </c>
      <c r="AN28" s="312">
        <f>'DATA ENTRY'!$CK25</f>
        <v>13.5</v>
      </c>
      <c r="AO28" s="313">
        <f>SUM('DATA ENTRY'!$BV25,'DATA ENTRY'!$CA25,'DATA ENTRY'!$CF25)</f>
        <v>27</v>
      </c>
      <c r="AP28" s="313">
        <f>SUM('DATA ENTRY'!$BW25,'DATA ENTRY'!$CB25,'DATA ENTRY'!$CG25)</f>
        <v>23</v>
      </c>
      <c r="AQ28" s="319">
        <f t="shared" si="8"/>
        <v>0.14814814814814814</v>
      </c>
      <c r="AR28" s="313">
        <f>SUM('DATA ENTRY'!$BX25,'DATA ENTRY'!$CC25,'DATA ENTRY'!$CH25)</f>
        <v>23</v>
      </c>
      <c r="AS28" s="320">
        <f t="shared" si="9"/>
        <v>1</v>
      </c>
      <c r="AT28" s="319">
        <f>IFERROR(AVERAGE('DATA ENTRY'!$BZ25,'DATA ENTRY'!$CE25,'DATA ENTRY'!$CJ25)%,0)</f>
        <v>0.83200000000000007</v>
      </c>
      <c r="AU28" s="314">
        <f t="shared" si="0"/>
        <v>8</v>
      </c>
      <c r="AV28" s="287">
        <f t="shared" si="10"/>
        <v>0.79986666666666661</v>
      </c>
      <c r="AW28" s="225">
        <f t="shared" si="15"/>
        <v>20</v>
      </c>
      <c r="AX28" s="196">
        <f t="shared" si="11"/>
        <v>0.98333333333333339</v>
      </c>
    </row>
    <row r="29" spans="1:50" s="251" customFormat="1" ht="30" customHeight="1" thickBot="1">
      <c r="A29" s="197" t="str">
        <f>'DATA ENTRY'!A26</f>
        <v>Trinidad State College Academy - Alamosa</v>
      </c>
      <c r="B29" s="198" t="str">
        <f>'DATA ENTRY'!B26</f>
        <v>Basic</v>
      </c>
      <c r="C29" s="199" t="str">
        <f>'DATA ENTRY'!C26</f>
        <v>Alamosa</v>
      </c>
      <c r="D29" s="200">
        <f>'DATA ENTRY'!D26</f>
        <v>80</v>
      </c>
      <c r="E29" s="201">
        <f>'DATA ENTRY'!E26</f>
        <v>48</v>
      </c>
      <c r="F29" s="201">
        <f>'DATA ENTRY'!F26</f>
        <v>72</v>
      </c>
      <c r="G29" s="202" t="str">
        <f>'DATA ENTRY'!G26</f>
        <v>PPCT</v>
      </c>
      <c r="H29" s="203">
        <f>'DATA ENTRY'!H26</f>
        <v>652</v>
      </c>
      <c r="I29" s="204">
        <f>'DATA ENTRY'!I26</f>
        <v>40</v>
      </c>
      <c r="J29" s="205">
        <f>'DATA ENTRY'!J26</f>
        <v>20</v>
      </c>
      <c r="K29" s="206">
        <f>SUM('DATA ENTRY'!K26+'DATA ENTRY'!P26+'DATA ENTRY'!U26)</f>
        <v>15</v>
      </c>
      <c r="L29" s="207">
        <f>SUM('DATA ENTRY'!L26+'DATA ENTRY'!Q26+'DATA ENTRY'!V26)</f>
        <v>12</v>
      </c>
      <c r="M29" s="208">
        <f>SUM('DATA ENTRY'!M26+'DATA ENTRY'!R26+'DATA ENTRY'!W26)</f>
        <v>12</v>
      </c>
      <c r="N29" s="209">
        <f t="shared" si="1"/>
        <v>100</v>
      </c>
      <c r="O29" s="210">
        <f>AVERAGE('DATA ENTRY'!O26,'DATA ENTRY'!T26,'DATA ENTRY'!Y26)</f>
        <v>76.92</v>
      </c>
      <c r="P29" s="211">
        <f>'DATA ENTRY'!AO26</f>
        <v>19</v>
      </c>
      <c r="Q29" s="212">
        <f>SUM('DATA ENTRY'!Z26+'DATA ENTRY'!AE26+'DATA ENTRY'!AJ26)</f>
        <v>19</v>
      </c>
      <c r="R29" s="213">
        <f>SUM('DATA ENTRY'!AA26+'DATA ENTRY'!AF26+'DATA ENTRY'!AK26)</f>
        <v>15</v>
      </c>
      <c r="S29" s="214">
        <f t="shared" si="2"/>
        <v>0.21052631578947367</v>
      </c>
      <c r="T29" s="213">
        <f>SUM('DATA ENTRY'!AB26+'DATA ENTRY'!AG26+'DATA ENTRY'!AL26)</f>
        <v>11</v>
      </c>
      <c r="U29" s="214">
        <f t="shared" si="3"/>
        <v>0.73333333333333328</v>
      </c>
      <c r="V29" s="215">
        <f>AVERAGE('DATA ENTRY'!AD26,'DATA ENTRY'!AI26,'DATA ENTRY'!AN26)%</f>
        <v>0.74</v>
      </c>
      <c r="W29" s="216">
        <f t="shared" si="17"/>
        <v>23</v>
      </c>
      <c r="X29" s="217">
        <f>'DATA ENTRY'!BE26</f>
        <v>20</v>
      </c>
      <c r="Y29" s="217">
        <f>SUM('DATA ENTRY'!AP26+'DATA ENTRY'!AU26+'DATA ENTRY'!AZ26)</f>
        <v>20</v>
      </c>
      <c r="Z29" s="218">
        <f>SUM('DATA ENTRY'!AQ26+'DATA ENTRY'!AV26+'DATA ENTRY'!BA26)</f>
        <v>16</v>
      </c>
      <c r="AA29" s="219">
        <f t="shared" si="4"/>
        <v>0.2</v>
      </c>
      <c r="AB29" s="220">
        <f>SUM('DATA ENTRY'!AR26+'DATA ENTRY'!AW26+'DATA ENTRY'!BB26)</f>
        <v>13</v>
      </c>
      <c r="AC29" s="219">
        <f t="shared" si="5"/>
        <v>0.8125</v>
      </c>
      <c r="AD29" s="221">
        <f>AVERAGE('DATA ENTRY'!AT26,'DATA ENTRY'!AY26, 'DATA ENTRY'!BD26)%</f>
        <v>0.75</v>
      </c>
      <c r="AE29" s="292">
        <f t="shared" si="13"/>
        <v>23</v>
      </c>
      <c r="AF29" s="299">
        <f>'DATA ENTRY'!BU26</f>
        <v>17</v>
      </c>
      <c r="AG29" s="206">
        <f>SUM('DATA ENTRY'!BF26+'DATA ENTRY'!BK26+'DATA ENTRY'!BP26)</f>
        <v>17</v>
      </c>
      <c r="AH29" s="207">
        <f>'DATA ENTRY'!BG26+'DATA ENTRY'!BL26+'DATA ENTRY'!BQ26</f>
        <v>15</v>
      </c>
      <c r="AI29" s="222">
        <f t="shared" si="6"/>
        <v>0.11764705882352941</v>
      </c>
      <c r="AJ29" s="208">
        <f>'DATA ENTRY'!BH26+'DATA ENTRY'!BM26+'DATA ENTRY'!BR26</f>
        <v>11</v>
      </c>
      <c r="AK29" s="222">
        <f t="shared" si="7"/>
        <v>0.73333333333333328</v>
      </c>
      <c r="AL29" s="222">
        <f>AVERAGE('DATA ENTRY'!BJ26,'DATA ENTRY'!BO26,'DATA ENTRY'!BT26)%</f>
        <v>0.73230000000000006</v>
      </c>
      <c r="AM29" s="290">
        <f t="shared" si="16"/>
        <v>22</v>
      </c>
      <c r="AN29" s="312">
        <f>'DATA ENTRY'!$CK26</f>
        <v>17</v>
      </c>
      <c r="AO29" s="313">
        <f>SUM('DATA ENTRY'!$BV26,'DATA ENTRY'!$CA26,'DATA ENTRY'!$CF26)</f>
        <v>17</v>
      </c>
      <c r="AP29" s="313">
        <f>SUM('DATA ENTRY'!$BW26,'DATA ENTRY'!$CB26,'DATA ENTRY'!$CG26)</f>
        <v>13</v>
      </c>
      <c r="AQ29" s="319">
        <f t="shared" si="8"/>
        <v>0.23529411764705882</v>
      </c>
      <c r="AR29" s="313">
        <f>SUM('DATA ENTRY'!$BX26,'DATA ENTRY'!$CC26,'DATA ENTRY'!$CH26)</f>
        <v>9</v>
      </c>
      <c r="AS29" s="320">
        <f t="shared" si="9"/>
        <v>0.69230769230769229</v>
      </c>
      <c r="AT29" s="319">
        <f>IFERROR(AVERAGE('DATA ENTRY'!$BZ26,'DATA ENTRY'!$CE26,'DATA ENTRY'!$CJ26)%,0)</f>
        <v>0.74670000000000003</v>
      </c>
      <c r="AU29" s="314">
        <f t="shared" si="0"/>
        <v>22</v>
      </c>
      <c r="AV29" s="287">
        <f t="shared" si="10"/>
        <v>0.74076666666666668</v>
      </c>
      <c r="AW29" s="225">
        <f t="shared" si="15"/>
        <v>24</v>
      </c>
      <c r="AX29" s="196">
        <f t="shared" si="11"/>
        <v>0.7597222222222223</v>
      </c>
    </row>
    <row r="30" spans="1:50" s="251" customFormat="1" ht="30" customHeight="1" thickBot="1">
      <c r="A30" s="197" t="str">
        <f>'DATA ENTRY'!A27</f>
        <v>Weld County Sheriff's Office Academy</v>
      </c>
      <c r="B30" s="198" t="str">
        <f>'DATA ENTRY'!B27</f>
        <v>Basic</v>
      </c>
      <c r="C30" s="199" t="str">
        <f>'DATA ENTRY'!C27</f>
        <v>Greeley</v>
      </c>
      <c r="D30" s="200">
        <f>'DATA ENTRY'!D27</f>
        <v>72</v>
      </c>
      <c r="E30" s="201">
        <f>'DATA ENTRY'!E27</f>
        <v>44</v>
      </c>
      <c r="F30" s="201">
        <f>'DATA ENTRY'!F27</f>
        <v>62</v>
      </c>
      <c r="G30" s="202" t="str">
        <f>'DATA ENTRY'!G27</f>
        <v>FBI</v>
      </c>
      <c r="H30" s="203">
        <f>'DATA ENTRY'!H27</f>
        <v>590</v>
      </c>
      <c r="I30" s="204">
        <v>15</v>
      </c>
      <c r="J30" s="205">
        <f>'DATA ENTRY'!J27</f>
        <v>40</v>
      </c>
      <c r="K30" s="206"/>
      <c r="L30" s="207"/>
      <c r="M30" s="208"/>
      <c r="N30" s="209"/>
      <c r="O30" s="210"/>
      <c r="P30" s="211">
        <f>'DATA ENTRY'!AO27</f>
        <v>15.5</v>
      </c>
      <c r="Q30" s="212">
        <f>SUM('DATA ENTRY'!Z27+'DATA ENTRY'!AE27+'DATA ENTRY'!AJ27)</f>
        <v>31</v>
      </c>
      <c r="R30" s="213">
        <f>SUM('DATA ENTRY'!AA27+'DATA ENTRY'!AF27+'DATA ENTRY'!AK27)</f>
        <v>29</v>
      </c>
      <c r="S30" s="214">
        <f t="shared" si="2"/>
        <v>6.4516129032258063E-2</v>
      </c>
      <c r="T30" s="213">
        <f>SUM('DATA ENTRY'!AB27+'DATA ENTRY'!AG27+'DATA ENTRY'!AL27)</f>
        <v>29</v>
      </c>
      <c r="U30" s="214">
        <f t="shared" si="3"/>
        <v>1</v>
      </c>
      <c r="V30" s="215">
        <f>AVERAGE('DATA ENTRY'!AD27,'DATA ENTRY'!AI27,'DATA ENTRY'!AN27)%</f>
        <v>0.83605000000000007</v>
      </c>
      <c r="W30" s="216">
        <f t="shared" si="17"/>
        <v>7</v>
      </c>
      <c r="X30" s="217"/>
      <c r="Y30" s="217"/>
      <c r="Z30" s="218"/>
      <c r="AA30" s="219"/>
      <c r="AB30" s="220"/>
      <c r="AC30" s="219"/>
      <c r="AD30" s="221"/>
      <c r="AE30" s="292"/>
      <c r="AF30" s="299"/>
      <c r="AG30" s="206"/>
      <c r="AH30" s="207"/>
      <c r="AI30" s="222"/>
      <c r="AJ30" s="208"/>
      <c r="AK30" s="222"/>
      <c r="AL30" s="222"/>
      <c r="AM30" s="290"/>
      <c r="AN30" s="312">
        <f>'DATA ENTRY'!$CK27</f>
        <v>10</v>
      </c>
      <c r="AO30" s="313">
        <f>SUM('DATA ENTRY'!$BV27,'DATA ENTRY'!$CA27,'DATA ENTRY'!$CF27)</f>
        <v>20</v>
      </c>
      <c r="AP30" s="313">
        <f>SUM('DATA ENTRY'!$BW27,'DATA ENTRY'!$CB27,'DATA ENTRY'!$CG27)</f>
        <v>20</v>
      </c>
      <c r="AQ30" s="319">
        <f t="shared" si="8"/>
        <v>0</v>
      </c>
      <c r="AR30" s="313">
        <f>SUM('DATA ENTRY'!$BX27,'DATA ENTRY'!$CC27,'DATA ENTRY'!$CH27)</f>
        <v>18</v>
      </c>
      <c r="AS30" s="320">
        <f t="shared" si="9"/>
        <v>0.9</v>
      </c>
      <c r="AT30" s="319">
        <f>IFERROR(AVERAGE('DATA ENTRY'!$BZ27,'DATA ENTRY'!$CE27,'DATA ENTRY'!$CJ27)%,0)</f>
        <v>0.81689999999999996</v>
      </c>
      <c r="AU30" s="314">
        <f t="shared" si="0"/>
        <v>13</v>
      </c>
      <c r="AV30" s="287">
        <f t="shared" si="10"/>
        <v>0.83605000000000007</v>
      </c>
      <c r="AW30" s="223">
        <f t="shared" si="15"/>
        <v>6</v>
      </c>
      <c r="AX30" s="196">
        <f t="shared" si="11"/>
        <v>1</v>
      </c>
    </row>
    <row r="31" spans="1:50" s="251" customFormat="1" ht="30" customHeight="1" thickBot="1">
      <c r="A31" s="226" t="str">
        <f>'DATA ENTRY'!A28</f>
        <v>Western Colorado Peace Officer Academy</v>
      </c>
      <c r="B31" s="227" t="str">
        <f>'DATA ENTRY'!B28</f>
        <v>Basic</v>
      </c>
      <c r="C31" s="199" t="str">
        <f>'DATA ENTRY'!C28</f>
        <v>Grand Junction</v>
      </c>
      <c r="D31" s="200">
        <f>'DATA ENTRY'!D28</f>
        <v>88</v>
      </c>
      <c r="E31" s="201">
        <f>'DATA ENTRY'!E28</f>
        <v>52</v>
      </c>
      <c r="F31" s="201">
        <f>'DATA ENTRY'!F28</f>
        <v>82</v>
      </c>
      <c r="G31" s="202" t="str">
        <f>'DATA ENTRY'!G28</f>
        <v>FBI</v>
      </c>
      <c r="H31" s="228">
        <f>'DATA ENTRY'!H28</f>
        <v>622</v>
      </c>
      <c r="I31" s="229">
        <f>'DATA ENTRY'!I28</f>
        <v>16</v>
      </c>
      <c r="J31" s="230">
        <f>'DATA ENTRY'!J28</f>
        <v>24</v>
      </c>
      <c r="K31" s="206">
        <f>SUM('DATA ENTRY'!K28+'DATA ENTRY'!P28+'DATA ENTRY'!U28)</f>
        <v>21</v>
      </c>
      <c r="L31" s="207">
        <f>SUM('DATA ENTRY'!L28+'DATA ENTRY'!Q28+'DATA ENTRY'!V28)</f>
        <v>18</v>
      </c>
      <c r="M31" s="208">
        <f>SUM('DATA ENTRY'!M28+'DATA ENTRY'!R28+'DATA ENTRY'!W28)</f>
        <v>18</v>
      </c>
      <c r="N31" s="209">
        <f t="shared" si="1"/>
        <v>100</v>
      </c>
      <c r="O31" s="210">
        <f>AVERAGE('DATA ENTRY'!O28,'DATA ENTRY'!T28,'DATA ENTRY'!Y28)</f>
        <v>84.87</v>
      </c>
      <c r="P31" s="211">
        <f>'DATA ENTRY'!AO28</f>
        <v>21</v>
      </c>
      <c r="Q31" s="212">
        <f>SUM('DATA ENTRY'!Z28+'DATA ENTRY'!AE28+'DATA ENTRY'!AJ28)</f>
        <v>42</v>
      </c>
      <c r="R31" s="213">
        <f>SUM('DATA ENTRY'!AA28+'DATA ENTRY'!AF28+'DATA ENTRY'!AK28)</f>
        <v>41</v>
      </c>
      <c r="S31" s="214">
        <f t="shared" si="2"/>
        <v>2.3809523809523808E-2</v>
      </c>
      <c r="T31" s="213">
        <f>SUM('DATA ENTRY'!AB28+'DATA ENTRY'!AG28+'DATA ENTRY'!AL28)</f>
        <v>39</v>
      </c>
      <c r="U31" s="214">
        <f t="shared" si="3"/>
        <v>0.95121951219512191</v>
      </c>
      <c r="V31" s="215">
        <f>AVERAGE('DATA ENTRY'!AD28,'DATA ENTRY'!AI28,'DATA ENTRY'!AN28)%</f>
        <v>0.85754999999999992</v>
      </c>
      <c r="W31" s="216">
        <f t="shared" si="17"/>
        <v>1</v>
      </c>
      <c r="X31" s="231">
        <f>'DATA ENTRY'!BE28</f>
        <v>20.5</v>
      </c>
      <c r="Y31" s="217">
        <f>SUM('DATA ENTRY'!AP28+'DATA ENTRY'!AU28+'DATA ENTRY'!AZ28)</f>
        <v>41</v>
      </c>
      <c r="Z31" s="218">
        <f>SUM('DATA ENTRY'!AQ28+'DATA ENTRY'!AV28+'DATA ENTRY'!BA28)</f>
        <v>36</v>
      </c>
      <c r="AA31" s="219">
        <f t="shared" si="4"/>
        <v>0.12195121951219512</v>
      </c>
      <c r="AB31" s="220">
        <f>SUM('DATA ENTRY'!AR28+'DATA ENTRY'!AW28+'DATA ENTRY'!BB28)</f>
        <v>36</v>
      </c>
      <c r="AC31" s="219">
        <f t="shared" si="5"/>
        <v>1</v>
      </c>
      <c r="AD31" s="221">
        <f>AVERAGE('DATA ENTRY'!AT28,'DATA ENTRY'!AY28, 'DATA ENTRY'!BD28)%</f>
        <v>0.84065000000000001</v>
      </c>
      <c r="AE31" s="292">
        <f>RANK(AD31, $AD$7:$AD$31)</f>
        <v>6</v>
      </c>
      <c r="AF31" s="299">
        <f>'DATA ENTRY'!BU28</f>
        <v>25</v>
      </c>
      <c r="AG31" s="206">
        <f>SUM('DATA ENTRY'!BF28+'DATA ENTRY'!BK28+'DATA ENTRY'!BP28)</f>
        <v>50</v>
      </c>
      <c r="AH31" s="207">
        <f>'DATA ENTRY'!BG28+'DATA ENTRY'!BL28+'DATA ENTRY'!BQ28</f>
        <v>46</v>
      </c>
      <c r="AI31" s="222">
        <f t="shared" si="6"/>
        <v>0.08</v>
      </c>
      <c r="AJ31" s="208">
        <f>'DATA ENTRY'!BH28+'DATA ENTRY'!BM28+'DATA ENTRY'!BR28</f>
        <v>45</v>
      </c>
      <c r="AK31" s="222">
        <f t="shared" si="7"/>
        <v>0.97826086956521741</v>
      </c>
      <c r="AL31" s="273">
        <f>AVERAGE('DATA ENTRY'!BJ28,'DATA ENTRY'!BO28,'DATA ENTRY'!BT28)%</f>
        <v>0.83189999999999997</v>
      </c>
      <c r="AM31" s="290">
        <f>RANK(AL31, $AL$7:$AL$31)</f>
        <v>6</v>
      </c>
      <c r="AN31" s="315">
        <f>'DATA ENTRY'!$CK28</f>
        <v>17</v>
      </c>
      <c r="AO31" s="316">
        <f>SUM('DATA ENTRY'!$BV28,'DATA ENTRY'!$CA28,'DATA ENTRY'!$CF28)</f>
        <v>34</v>
      </c>
      <c r="AP31" s="316">
        <f>SUM('DATA ENTRY'!$BW28,'DATA ENTRY'!$CB28,'DATA ENTRY'!$CG28)</f>
        <v>33</v>
      </c>
      <c r="AQ31" s="319">
        <f t="shared" si="8"/>
        <v>2.9411764705882353E-2</v>
      </c>
      <c r="AR31" s="316">
        <f>SUM('DATA ENTRY'!$BX28,'DATA ENTRY'!$CC28,'DATA ENTRY'!$CH28)</f>
        <v>33</v>
      </c>
      <c r="AS31" s="320">
        <f t="shared" si="9"/>
        <v>1</v>
      </c>
      <c r="AT31" s="319">
        <f>IFERROR(AVERAGE('DATA ENTRY'!$BZ28,'DATA ENTRY'!$CE28,'DATA ENTRY'!$CJ28)%,0)</f>
        <v>0.84089999999999998</v>
      </c>
      <c r="AU31" s="317">
        <f t="shared" si="0"/>
        <v>6</v>
      </c>
      <c r="AV31" s="287">
        <f t="shared" si="10"/>
        <v>0.84336666666666671</v>
      </c>
      <c r="AW31" s="224">
        <f t="shared" si="15"/>
        <v>4</v>
      </c>
      <c r="AX31" s="196">
        <f t="shared" si="11"/>
        <v>0.97649346058677977</v>
      </c>
    </row>
    <row r="32" spans="1:50" s="251" customFormat="1" ht="30" customHeight="1" thickTop="1" thickBot="1">
      <c r="A32" s="366" t="s">
        <v>86</v>
      </c>
      <c r="B32" s="367"/>
      <c r="C32" s="368"/>
      <c r="D32" s="232">
        <f t="shared" ref="D32:I32" si="18">SUM(D6:D31)</f>
        <v>2060</v>
      </c>
      <c r="E32" s="233">
        <f t="shared" si="18"/>
        <v>1266</v>
      </c>
      <c r="F32" s="234">
        <f t="shared" si="18"/>
        <v>1901</v>
      </c>
      <c r="G32" s="235"/>
      <c r="H32" s="236">
        <f t="shared" si="18"/>
        <v>18339</v>
      </c>
      <c r="I32" s="237">
        <f t="shared" si="18"/>
        <v>478</v>
      </c>
      <c r="J32" s="238">
        <f t="shared" ref="J32:O32" si="19">AVERAGE(J7:J31)</f>
        <v>36.125</v>
      </c>
      <c r="K32" s="239">
        <f t="shared" si="19"/>
        <v>41.81818181818182</v>
      </c>
      <c r="L32" s="239">
        <f t="shared" si="19"/>
        <v>37.5</v>
      </c>
      <c r="M32" s="239">
        <f t="shared" si="19"/>
        <v>36.136363636363633</v>
      </c>
      <c r="N32" s="239">
        <f t="shared" si="19"/>
        <v>96.560329655559244</v>
      </c>
      <c r="O32" s="239">
        <f t="shared" si="19"/>
        <v>81.811060606060607</v>
      </c>
      <c r="P32" s="239">
        <f>AVERAGE(P7:P31)</f>
        <v>24.065217391304348</v>
      </c>
      <c r="Q32" s="240">
        <f>SUM(Q7:Q31)</f>
        <v>1066</v>
      </c>
      <c r="R32" s="241">
        <f t="shared" ref="R32:T32" si="20">SUM(R7:R31)</f>
        <v>941</v>
      </c>
      <c r="S32" s="242">
        <f>AVERAGE(S7:S31)</f>
        <v>0.12481137295722923</v>
      </c>
      <c r="T32" s="241">
        <f t="shared" si="20"/>
        <v>914</v>
      </c>
      <c r="U32" s="242">
        <f>IFERROR(T32/R32,0)</f>
        <v>0.97130712008501596</v>
      </c>
      <c r="V32" s="243">
        <f>AVERAGE(V7:V31)</f>
        <v>0.8149181159420289</v>
      </c>
      <c r="W32" s="244"/>
      <c r="X32" s="245">
        <f>AVERAGE(X7:X31)</f>
        <v>26.666666666666668</v>
      </c>
      <c r="Y32" s="246">
        <f>SUM(Y7:Y31)</f>
        <v>1188</v>
      </c>
      <c r="Z32" s="247">
        <f t="shared" ref="Z32:AB32" si="21">SUM(Z7:Z31)</f>
        <v>1064</v>
      </c>
      <c r="AA32" s="248">
        <f>AVERAGE(AA7:AA31)</f>
        <v>0.10794902169385927</v>
      </c>
      <c r="AB32" s="247">
        <f t="shared" si="21"/>
        <v>1044</v>
      </c>
      <c r="AC32" s="248">
        <f>IFERROR(AB32/Z32,0)</f>
        <v>0.98120300751879697</v>
      </c>
      <c r="AD32" s="249">
        <f>AVERAGE(AD7:AD31)</f>
        <v>0.81963695652173907</v>
      </c>
      <c r="AE32" s="293"/>
      <c r="AF32" s="300">
        <f>AVERAGE(AF7:AF31)</f>
        <v>26.265151515151516</v>
      </c>
      <c r="AG32" s="301">
        <f>SUM(AG7:AG31)</f>
        <v>1093</v>
      </c>
      <c r="AH32" s="302">
        <f t="shared" ref="AH32:AJ32" si="22">SUM(AH7:AH31)</f>
        <v>979</v>
      </c>
      <c r="AI32" s="303">
        <f>AVERAGE(AI7:AI31)</f>
        <v>0.11903095779291707</v>
      </c>
      <c r="AJ32" s="302">
        <f t="shared" si="22"/>
        <v>959</v>
      </c>
      <c r="AK32" s="303">
        <f>IFERROR(AJ32/AH32,0)</f>
        <v>0.97957099080694587</v>
      </c>
      <c r="AL32" s="304">
        <f>AVERAGE(AL7:AL31)</f>
        <v>0.815460606060606</v>
      </c>
      <c r="AM32" s="305"/>
      <c r="AN32" s="316" t="e">
        <f>AVERAGE($AN$7:$AN$31)</f>
        <v>#REF!</v>
      </c>
      <c r="AO32" s="316" t="e">
        <f>SUM($AO$7:$AO$31)</f>
        <v>#REF!</v>
      </c>
      <c r="AP32" s="316" t="e">
        <f>SUM($AP$7:$AP$31)</f>
        <v>#REF!</v>
      </c>
      <c r="AQ32" s="319">
        <f>IFERROR(AVERAGE($AQ$7:$AQ$31),0)</f>
        <v>7.3816218513208937E-2</v>
      </c>
      <c r="AR32" s="316" t="e">
        <f>SUM($AR$7:$AR$31)</f>
        <v>#REF!</v>
      </c>
      <c r="AS32" s="320">
        <f t="shared" si="9"/>
        <v>0</v>
      </c>
      <c r="AT32" s="319">
        <f>IFERROR(AVERAGE($AT$7:$AT$31),0)</f>
        <v>0.74773600000000018</v>
      </c>
      <c r="AU32" s="318"/>
      <c r="AV32" s="288">
        <f>AVERAGE($AV$7:$AV$31)</f>
        <v>0.81787256944444431</v>
      </c>
      <c r="AW32" s="252"/>
      <c r="AX32" s="250">
        <f>AVERAGE(AX7:AX31)</f>
        <v>0.95116150007400968</v>
      </c>
    </row>
    <row r="33" spans="13:36" ht="15.75" thickTop="1">
      <c r="M33" s="164"/>
      <c r="AJ33" s="164"/>
    </row>
    <row r="34" spans="13:36">
      <c r="M34" s="164"/>
      <c r="AJ34" s="164"/>
    </row>
    <row r="35" spans="13:36">
      <c r="M35" s="164"/>
      <c r="AJ35" s="164"/>
    </row>
  </sheetData>
  <mergeCells count="4">
    <mergeCell ref="A32:C32"/>
    <mergeCell ref="AF5:AM5"/>
    <mergeCell ref="X5:AE5"/>
    <mergeCell ref="AN5:AU5"/>
  </mergeCells>
  <printOptions horizontalCentered="1"/>
  <pageMargins left="0.25" right="0.25" top="0.75" bottom="0.75" header="0.3" footer="0.3"/>
  <pageSetup paperSize="5" scale="3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ANNUALIZED STATISTICS - UPLOAD</vt:lpstr>
      <vt:lpstr>DATA ENTRY</vt:lpstr>
      <vt:lpstr>Sheet1</vt:lpstr>
      <vt:lpstr>Instructions</vt:lpstr>
      <vt:lpstr>Original_2017-2020</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 Schuetz</dc:creator>
  <dc:description>TOTAL OF NUMBER OF STUDENTS ENROLLED, EXCLUDES STUDENTS WHO ARE ALREADY POST CERTIFIED.</dc:description>
  <cp:lastModifiedBy>Anita Overgaard</cp:lastModifiedBy>
  <cp:lastPrinted>2020-04-23T14:51:33Z</cp:lastPrinted>
  <dcterms:created xsi:type="dcterms:W3CDTF">2019-02-20T19:36:52Z</dcterms:created>
  <dcterms:modified xsi:type="dcterms:W3CDTF">2021-07-07T20:07:49Z</dcterms:modified>
</cp:coreProperties>
</file>