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P:\Files\Post Board\Compliance\Academy Information\Statistical Data on Statewide Academies\2017 2018 2019\"/>
    </mc:Choice>
  </mc:AlternateContent>
  <xr:revisionPtr revIDLastSave="0" documentId="13_ncr:1_{8F596308-0AB0-4C5C-BEBF-3B72E820487B}" xr6:coauthVersionLast="44" xr6:coauthVersionMax="44" xr10:uidLastSave="{00000000-0000-0000-0000-000000000000}"/>
  <bookViews>
    <workbookView xWindow="-110" yWindow="-110" windowWidth="19420" windowHeight="11020" xr2:uid="{00000000-000D-0000-FFFF-FFFF00000000}"/>
  </bookViews>
  <sheets>
    <sheet name="ANNUALIZED STATISTICS - UPLOAD" sheetId="5" r:id="rId1"/>
    <sheet name="DATA ENTRY"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9" i="5" l="1"/>
  <c r="AL10" i="5"/>
  <c r="AL11" i="5"/>
  <c r="AL12" i="5"/>
  <c r="AL13" i="5"/>
  <c r="AL14" i="5"/>
  <c r="AL15" i="5"/>
  <c r="AL17" i="5"/>
  <c r="AL18" i="5"/>
  <c r="AL19" i="5"/>
  <c r="AL20" i="5"/>
  <c r="AL21" i="5"/>
  <c r="AL22" i="5"/>
  <c r="AL23" i="5"/>
  <c r="AL24" i="5"/>
  <c r="AL25" i="5"/>
  <c r="AL26" i="5"/>
  <c r="AL27" i="5"/>
  <c r="AL28" i="5"/>
  <c r="AL30" i="5"/>
  <c r="AL8" i="5"/>
  <c r="AL7" i="5"/>
  <c r="AM4" i="3" l="1"/>
  <c r="AM5" i="3"/>
  <c r="AM6" i="3"/>
  <c r="AM7" i="3"/>
  <c r="AM8" i="3"/>
  <c r="AM9" i="3"/>
  <c r="AM10" i="3"/>
  <c r="AM11" i="3"/>
  <c r="AM12" i="3"/>
  <c r="AM13" i="3"/>
  <c r="AM14" i="3"/>
  <c r="AM15" i="3"/>
  <c r="AM16" i="3"/>
  <c r="AM17" i="3"/>
  <c r="AM18" i="3"/>
  <c r="AM19" i="3"/>
  <c r="AM20" i="3"/>
  <c r="AM21" i="3"/>
  <c r="AM22" i="3"/>
  <c r="AM23" i="3"/>
  <c r="AM24" i="3"/>
  <c r="AM25" i="3"/>
  <c r="AM26" i="3"/>
  <c r="AM27" i="3"/>
  <c r="AJ19" i="5"/>
  <c r="AH19" i="5"/>
  <c r="AG19" i="5"/>
  <c r="AI19" i="5" s="1"/>
  <c r="BN27" i="3"/>
  <c r="AS27" i="3"/>
  <c r="BS19" i="3"/>
  <c r="AM9" i="5" l="1"/>
  <c r="AM23" i="5"/>
  <c r="AM15" i="5"/>
  <c r="AM24" i="5"/>
  <c r="AM8" i="5"/>
  <c r="AM30" i="5"/>
  <c r="AM22" i="5"/>
  <c r="AM14" i="5"/>
  <c r="AM21" i="5"/>
  <c r="AM13" i="5"/>
  <c r="AM27" i="5"/>
  <c r="AM28" i="5"/>
  <c r="AM20" i="5"/>
  <c r="AM12" i="5"/>
  <c r="AM10" i="5"/>
  <c r="AM19" i="5"/>
  <c r="AM11" i="5"/>
  <c r="AM26" i="5"/>
  <c r="AM18" i="5"/>
  <c r="AM25" i="5"/>
  <c r="AM17" i="5"/>
  <c r="BU17" i="3"/>
  <c r="BU16" i="3"/>
  <c r="BU15" i="3"/>
  <c r="AX16" i="3"/>
  <c r="AD8" i="5"/>
  <c r="AD9" i="5"/>
  <c r="AD10" i="5"/>
  <c r="AD11" i="5"/>
  <c r="AD12" i="5"/>
  <c r="AD13" i="5"/>
  <c r="AD14" i="5"/>
  <c r="AD15" i="5"/>
  <c r="AD16" i="5"/>
  <c r="AD17" i="5"/>
  <c r="AD18" i="5"/>
  <c r="AD19" i="5"/>
  <c r="AD20" i="5"/>
  <c r="AD21" i="5"/>
  <c r="AD22" i="5"/>
  <c r="AD23" i="5"/>
  <c r="AD24" i="5"/>
  <c r="AD25" i="5"/>
  <c r="AD26" i="5"/>
  <c r="AD27" i="5"/>
  <c r="AD28" i="5"/>
  <c r="AD30" i="5"/>
  <c r="AD7" i="5"/>
  <c r="V25" i="5"/>
  <c r="V26" i="5"/>
  <c r="V27" i="5"/>
  <c r="V28" i="5"/>
  <c r="V29" i="5"/>
  <c r="V30" i="5"/>
  <c r="V21" i="5"/>
  <c r="V22" i="5"/>
  <c r="V23" i="5"/>
  <c r="V24" i="5"/>
  <c r="V20" i="5"/>
  <c r="V19" i="5"/>
  <c r="V18" i="5"/>
  <c r="V16" i="5"/>
  <c r="V15" i="5"/>
  <c r="V14" i="5"/>
  <c r="V13" i="5"/>
  <c r="V12" i="5"/>
  <c r="V11" i="5"/>
  <c r="V10" i="5"/>
  <c r="V9" i="5"/>
  <c r="V8" i="5"/>
  <c r="V7" i="5"/>
  <c r="BS27" i="3"/>
  <c r="BS26" i="3"/>
  <c r="BS25" i="3"/>
  <c r="BS24" i="3"/>
  <c r="BS23" i="3"/>
  <c r="BS22" i="3"/>
  <c r="BS21" i="3"/>
  <c r="BS20" i="3"/>
  <c r="BS18" i="3"/>
  <c r="BS17" i="3"/>
  <c r="BS16" i="3"/>
  <c r="BS15" i="3"/>
  <c r="BS14" i="3"/>
  <c r="BS12" i="3"/>
  <c r="BS11" i="3"/>
  <c r="BS10" i="3"/>
  <c r="BS9" i="3"/>
  <c r="BS8" i="3"/>
  <c r="BS7" i="3"/>
  <c r="BS6" i="3"/>
  <c r="BS4" i="3"/>
  <c r="BN26" i="3"/>
  <c r="BN25" i="3"/>
  <c r="BN24" i="3"/>
  <c r="BN23" i="3"/>
  <c r="BN22" i="3"/>
  <c r="BN21" i="3"/>
  <c r="BN20" i="3"/>
  <c r="BN19" i="3"/>
  <c r="BN18" i="3"/>
  <c r="BN17" i="3"/>
  <c r="BN16" i="3"/>
  <c r="BN15" i="3"/>
  <c r="BN14" i="3"/>
  <c r="BN12" i="3"/>
  <c r="BN11" i="3"/>
  <c r="BN10" i="3"/>
  <c r="BN9" i="3"/>
  <c r="BN8" i="3"/>
  <c r="BN7" i="3"/>
  <c r="BN6" i="3"/>
  <c r="BN4" i="3"/>
  <c r="BI27" i="3"/>
  <c r="BI26" i="3"/>
  <c r="BI25" i="3"/>
  <c r="BI24" i="3"/>
  <c r="BI23" i="3"/>
  <c r="BI22" i="3"/>
  <c r="BI21" i="3"/>
  <c r="BI20" i="3"/>
  <c r="BI19" i="3"/>
  <c r="BI18" i="3"/>
  <c r="BI17" i="3"/>
  <c r="BI15" i="3"/>
  <c r="BI14" i="3"/>
  <c r="BI12" i="3"/>
  <c r="BI11" i="3"/>
  <c r="BI10" i="3"/>
  <c r="BI9" i="3"/>
  <c r="BI8" i="3"/>
  <c r="BI7" i="3"/>
  <c r="BI6" i="3"/>
  <c r="BI5" i="3"/>
  <c r="BI4" i="3"/>
  <c r="BC5" i="3"/>
  <c r="BC6" i="3"/>
  <c r="BC7" i="3"/>
  <c r="BC8" i="3"/>
  <c r="BC9" i="3"/>
  <c r="BC10" i="3"/>
  <c r="BC11" i="3"/>
  <c r="BC13" i="3"/>
  <c r="BC14" i="3"/>
  <c r="BC15" i="3"/>
  <c r="BC16" i="3"/>
  <c r="BC17" i="3"/>
  <c r="BC18" i="3"/>
  <c r="BC19" i="3"/>
  <c r="BC20" i="3"/>
  <c r="BC21" i="3"/>
  <c r="BC22" i="3"/>
  <c r="BC23" i="3"/>
  <c r="BC24" i="3"/>
  <c r="BC25" i="3"/>
  <c r="BC26" i="3"/>
  <c r="BC27" i="3"/>
  <c r="BC4" i="3"/>
  <c r="AH27" i="3"/>
  <c r="AH26" i="3"/>
  <c r="AH25" i="3"/>
  <c r="AH24" i="3"/>
  <c r="AH23" i="3"/>
  <c r="AH22" i="3"/>
  <c r="AH21" i="3"/>
  <c r="AH20" i="3"/>
  <c r="AH19" i="3"/>
  <c r="AH18" i="3"/>
  <c r="AH17" i="3"/>
  <c r="AH16" i="3"/>
  <c r="AH15" i="3"/>
  <c r="AH14" i="3"/>
  <c r="AH13" i="3"/>
  <c r="AH12" i="3"/>
  <c r="AH11" i="3"/>
  <c r="AH10" i="3"/>
  <c r="AH9" i="3"/>
  <c r="AH8" i="3"/>
  <c r="AH7" i="3"/>
  <c r="AH6" i="3"/>
  <c r="AH5" i="3"/>
  <c r="AH4" i="3"/>
  <c r="AX27" i="3"/>
  <c r="AX26" i="3"/>
  <c r="AX25" i="3"/>
  <c r="AX24" i="3"/>
  <c r="AX23" i="3"/>
  <c r="AX22" i="3"/>
  <c r="AX21" i="3"/>
  <c r="AX20" i="3"/>
  <c r="AX19" i="3"/>
  <c r="AX18" i="3"/>
  <c r="AX17" i="3"/>
  <c r="BI16" i="3"/>
  <c r="AX15" i="3"/>
  <c r="AX14" i="3"/>
  <c r="AX13" i="3"/>
  <c r="AX12" i="3"/>
  <c r="AX11" i="3"/>
  <c r="AX10" i="3"/>
  <c r="AX9" i="3"/>
  <c r="AX8" i="3"/>
  <c r="AX7" i="3"/>
  <c r="AX6" i="3"/>
  <c r="AX5" i="3"/>
  <c r="AX4" i="3"/>
  <c r="AN8" i="5" l="1"/>
  <c r="AS26" i="3"/>
  <c r="AS25" i="3"/>
  <c r="AS24" i="3"/>
  <c r="AS23" i="3"/>
  <c r="AS22" i="3"/>
  <c r="AS21" i="3"/>
  <c r="AS20" i="3"/>
  <c r="AS19" i="3"/>
  <c r="AS18" i="3"/>
  <c r="AS17" i="3"/>
  <c r="AS16" i="3"/>
  <c r="AS15" i="3"/>
  <c r="AS14" i="3"/>
  <c r="AS13" i="3"/>
  <c r="AS12" i="3"/>
  <c r="AS11" i="3"/>
  <c r="AS10" i="3"/>
  <c r="AS9" i="3"/>
  <c r="AS8" i="3"/>
  <c r="AS7" i="3"/>
  <c r="AS6" i="3"/>
  <c r="AS5" i="3"/>
  <c r="AS4" i="3"/>
  <c r="AC5" i="3"/>
  <c r="AC6" i="3"/>
  <c r="AC7" i="3"/>
  <c r="AC8" i="3"/>
  <c r="AC9" i="3"/>
  <c r="AC10" i="3"/>
  <c r="AC11" i="3"/>
  <c r="AC12" i="3"/>
  <c r="AC13" i="3"/>
  <c r="AC15" i="3"/>
  <c r="AC16" i="3"/>
  <c r="AC17" i="3"/>
  <c r="AC18" i="3"/>
  <c r="AC19" i="3"/>
  <c r="AC20" i="3"/>
  <c r="AC21" i="3"/>
  <c r="AC22" i="3"/>
  <c r="AC23" i="3"/>
  <c r="AC24" i="3"/>
  <c r="AC25" i="3"/>
  <c r="AC26" i="3"/>
  <c r="AC27" i="3"/>
  <c r="AC4" i="3"/>
  <c r="AE8" i="5"/>
  <c r="AE9" i="5"/>
  <c r="AE10" i="5"/>
  <c r="AE11" i="5"/>
  <c r="AE12" i="5"/>
  <c r="AE13" i="5"/>
  <c r="AE14" i="5"/>
  <c r="AE15" i="5"/>
  <c r="AE16" i="5"/>
  <c r="AE17" i="5"/>
  <c r="AE18" i="5"/>
  <c r="AE19" i="5"/>
  <c r="AE20" i="5"/>
  <c r="AE21" i="5"/>
  <c r="AE22" i="5"/>
  <c r="AE23" i="5"/>
  <c r="AE24" i="5"/>
  <c r="AE25" i="5"/>
  <c r="AE26" i="5"/>
  <c r="AE27" i="5"/>
  <c r="AE28" i="5"/>
  <c r="AE30" i="5"/>
  <c r="AE7" i="5"/>
  <c r="I7" i="5"/>
  <c r="J7" i="5"/>
  <c r="I8" i="5"/>
  <c r="J8" i="5"/>
  <c r="I9" i="5"/>
  <c r="J9" i="5"/>
  <c r="I10" i="5"/>
  <c r="J10" i="5"/>
  <c r="I11" i="5"/>
  <c r="J11" i="5"/>
  <c r="I12" i="5"/>
  <c r="J12" i="5"/>
  <c r="I13" i="5"/>
  <c r="J13" i="5"/>
  <c r="I14" i="5"/>
  <c r="J14" i="5"/>
  <c r="I15" i="5"/>
  <c r="J15" i="5"/>
  <c r="I16" i="5"/>
  <c r="J16" i="5"/>
  <c r="I17" i="5"/>
  <c r="J17" i="5"/>
  <c r="I18" i="5"/>
  <c r="J18" i="5"/>
  <c r="I19" i="5"/>
  <c r="J19" i="5"/>
  <c r="I20" i="5"/>
  <c r="J20" i="5"/>
  <c r="I21" i="5"/>
  <c r="J21" i="5"/>
  <c r="I22" i="5"/>
  <c r="J22" i="5"/>
  <c r="I23" i="5"/>
  <c r="J23" i="5"/>
  <c r="I24" i="5"/>
  <c r="J24" i="5"/>
  <c r="I25" i="5"/>
  <c r="J25" i="5"/>
  <c r="I26" i="5"/>
  <c r="J26" i="5"/>
  <c r="I27" i="5"/>
  <c r="J27" i="5"/>
  <c r="I28" i="5"/>
  <c r="J28" i="5"/>
  <c r="J29" i="5"/>
  <c r="I30" i="5"/>
  <c r="J30" i="5"/>
  <c r="H8" i="5"/>
  <c r="H9" i="5"/>
  <c r="H10" i="5"/>
  <c r="H11" i="5"/>
  <c r="H12" i="5"/>
  <c r="H13" i="5"/>
  <c r="H14" i="5"/>
  <c r="H15" i="5"/>
  <c r="H16" i="5"/>
  <c r="H17" i="5"/>
  <c r="H18" i="5"/>
  <c r="H19" i="5"/>
  <c r="H20" i="5"/>
  <c r="H21" i="5"/>
  <c r="H22" i="5"/>
  <c r="H23" i="5"/>
  <c r="H24" i="5"/>
  <c r="H25" i="5"/>
  <c r="H26" i="5"/>
  <c r="H27" i="5"/>
  <c r="H28" i="5"/>
  <c r="H29" i="5"/>
  <c r="H30" i="5"/>
  <c r="H7" i="5"/>
  <c r="J31" i="5" l="1"/>
  <c r="I31" i="5"/>
  <c r="H31" i="5"/>
  <c r="BU5" i="3"/>
  <c r="AF8" i="5" s="1"/>
  <c r="BU6" i="3"/>
  <c r="AF9" i="5" s="1"/>
  <c r="BU7" i="3"/>
  <c r="AF10" i="5" s="1"/>
  <c r="BU8" i="3"/>
  <c r="AF11" i="5" s="1"/>
  <c r="BU9" i="3"/>
  <c r="AF12" i="5" s="1"/>
  <c r="BU10" i="3"/>
  <c r="AF13" i="5" s="1"/>
  <c r="BU11" i="3"/>
  <c r="AF14" i="5" s="1"/>
  <c r="BU12" i="3"/>
  <c r="AF15" i="5" s="1"/>
  <c r="BU14" i="3"/>
  <c r="AF17" i="5" s="1"/>
  <c r="AF18" i="5"/>
  <c r="AF19" i="5"/>
  <c r="AF20" i="5"/>
  <c r="BU18" i="3"/>
  <c r="AF21" i="5" s="1"/>
  <c r="BU19" i="3"/>
  <c r="AF22" i="5" s="1"/>
  <c r="BU20" i="3"/>
  <c r="AF23" i="5" s="1"/>
  <c r="BU21" i="3"/>
  <c r="AF24" i="5" s="1"/>
  <c r="BU22" i="3"/>
  <c r="AF25" i="5" s="1"/>
  <c r="BU23" i="3"/>
  <c r="AF26" i="5" s="1"/>
  <c r="BU24" i="3"/>
  <c r="AF27" i="5" s="1"/>
  <c r="BU25" i="3"/>
  <c r="AF28" i="5" s="1"/>
  <c r="BU27" i="3"/>
  <c r="AF30" i="5" s="1"/>
  <c r="BU4" i="3"/>
  <c r="AF7" i="5" s="1"/>
  <c r="BE14" i="3"/>
  <c r="X17" i="5" s="1"/>
  <c r="BE27" i="3"/>
  <c r="X30" i="5" s="1"/>
  <c r="BE25" i="3"/>
  <c r="X28" i="5" s="1"/>
  <c r="BE24" i="3"/>
  <c r="X27" i="5" s="1"/>
  <c r="BE23" i="3"/>
  <c r="X26" i="5" s="1"/>
  <c r="BE22" i="3"/>
  <c r="X25" i="5" s="1"/>
  <c r="BE21" i="3"/>
  <c r="X24" i="5" s="1"/>
  <c r="BE20" i="3"/>
  <c r="BE19" i="3"/>
  <c r="BE18" i="3"/>
  <c r="X21" i="5" s="1"/>
  <c r="BE17" i="3"/>
  <c r="X20" i="5" s="1"/>
  <c r="BE16" i="3"/>
  <c r="X19" i="5" s="1"/>
  <c r="BE15" i="3"/>
  <c r="X18" i="5" s="1"/>
  <c r="BE13" i="3"/>
  <c r="X16" i="5" s="1"/>
  <c r="BE12" i="3"/>
  <c r="X15" i="5" s="1"/>
  <c r="BE11" i="3"/>
  <c r="BE10" i="3"/>
  <c r="X13" i="5" s="1"/>
  <c r="BE9" i="3"/>
  <c r="X12" i="5" s="1"/>
  <c r="BE8" i="3"/>
  <c r="X11" i="5" s="1"/>
  <c r="BE7" i="3"/>
  <c r="X10" i="5" s="1"/>
  <c r="BE6" i="3"/>
  <c r="X9" i="5" s="1"/>
  <c r="BE5" i="3"/>
  <c r="X8" i="5" s="1"/>
  <c r="BE4" i="3"/>
  <c r="X7" i="5" s="1"/>
  <c r="AO6" i="3"/>
  <c r="P9" i="5" s="1"/>
  <c r="AO7" i="3"/>
  <c r="P10" i="5" s="1"/>
  <c r="AO8" i="3"/>
  <c r="P11" i="5" s="1"/>
  <c r="AO9" i="3"/>
  <c r="P12" i="5" s="1"/>
  <c r="AO10" i="3"/>
  <c r="P13" i="5" s="1"/>
  <c r="AO11" i="3"/>
  <c r="P14" i="5" s="1"/>
  <c r="AO12" i="3"/>
  <c r="P15" i="5" s="1"/>
  <c r="AO13" i="3"/>
  <c r="P16" i="5" s="1"/>
  <c r="AO15" i="3"/>
  <c r="P18" i="5" s="1"/>
  <c r="AO16" i="3"/>
  <c r="P19" i="5" s="1"/>
  <c r="AO17" i="3"/>
  <c r="P20" i="5" s="1"/>
  <c r="AO18" i="3"/>
  <c r="P21" i="5" s="1"/>
  <c r="AO19" i="3"/>
  <c r="P22" i="5" s="1"/>
  <c r="AO20" i="3"/>
  <c r="P23" i="5" s="1"/>
  <c r="AO21" i="3"/>
  <c r="P24" i="5" s="1"/>
  <c r="AO22" i="3"/>
  <c r="P25" i="5" s="1"/>
  <c r="AO23" i="3"/>
  <c r="P26" i="5" s="1"/>
  <c r="AO24" i="3"/>
  <c r="P27" i="5" s="1"/>
  <c r="AO25" i="3"/>
  <c r="P28" i="5" s="1"/>
  <c r="AO26" i="3"/>
  <c r="P29" i="5" s="1"/>
  <c r="AO27" i="3"/>
  <c r="P30" i="5" s="1"/>
  <c r="AO5" i="3"/>
  <c r="P8" i="5" s="1"/>
  <c r="AO4" i="3"/>
  <c r="P7" i="5" s="1"/>
  <c r="AF31" i="5" l="1"/>
  <c r="X23" i="5"/>
  <c r="X22" i="5"/>
  <c r="X14" i="5"/>
  <c r="P31" i="5"/>
  <c r="Q20" i="5"/>
  <c r="R20" i="5"/>
  <c r="T20" i="5"/>
  <c r="U20" i="5" s="1"/>
  <c r="R7" i="5"/>
  <c r="R8" i="5"/>
  <c r="R9" i="5"/>
  <c r="R10" i="5"/>
  <c r="R11" i="5"/>
  <c r="R12" i="5"/>
  <c r="R13" i="5"/>
  <c r="R14" i="5"/>
  <c r="S20" i="5" l="1"/>
  <c r="X31" i="5"/>
  <c r="AJ8" i="5"/>
  <c r="AJ9" i="5"/>
  <c r="AJ10" i="5"/>
  <c r="AJ11" i="5"/>
  <c r="AJ12" i="5"/>
  <c r="AJ13" i="5"/>
  <c r="AJ14" i="5"/>
  <c r="AJ15" i="5"/>
  <c r="AJ17" i="5"/>
  <c r="AJ18" i="5"/>
  <c r="AJ20" i="5"/>
  <c r="AJ21" i="5"/>
  <c r="AJ22" i="5"/>
  <c r="AJ23" i="5"/>
  <c r="AJ24" i="5"/>
  <c r="AJ25" i="5"/>
  <c r="AJ26" i="5"/>
  <c r="AJ27" i="5"/>
  <c r="AJ28" i="5"/>
  <c r="AJ30" i="5"/>
  <c r="AJ7" i="5"/>
  <c r="AH8" i="5"/>
  <c r="AH9" i="5"/>
  <c r="AH10" i="5"/>
  <c r="AH11" i="5"/>
  <c r="AH12" i="5"/>
  <c r="AH13" i="5"/>
  <c r="AH14" i="5"/>
  <c r="AH15" i="5"/>
  <c r="AH17" i="5"/>
  <c r="AH18" i="5"/>
  <c r="AH20" i="5"/>
  <c r="AH21" i="5"/>
  <c r="AH22" i="5"/>
  <c r="AH23" i="5"/>
  <c r="AH24" i="5"/>
  <c r="AH25" i="5"/>
  <c r="AH26" i="5"/>
  <c r="AH27" i="5"/>
  <c r="AH28" i="5"/>
  <c r="AH30" i="5"/>
  <c r="AH7" i="5"/>
  <c r="AG8" i="5"/>
  <c r="AG9" i="5"/>
  <c r="AI9" i="5" s="1"/>
  <c r="AG10" i="5"/>
  <c r="AI10" i="5" s="1"/>
  <c r="AG11" i="5"/>
  <c r="AI11" i="5" s="1"/>
  <c r="AG12" i="5"/>
  <c r="AG13" i="5"/>
  <c r="AI13" i="5" s="1"/>
  <c r="AG14" i="5"/>
  <c r="AG15" i="5"/>
  <c r="AG17" i="5"/>
  <c r="AG18" i="5"/>
  <c r="AG20" i="5"/>
  <c r="AI20" i="5" s="1"/>
  <c r="AG21" i="5"/>
  <c r="AI21" i="5" s="1"/>
  <c r="AG22" i="5"/>
  <c r="AG23" i="5"/>
  <c r="AG24" i="5"/>
  <c r="AG25" i="5"/>
  <c r="AG26" i="5"/>
  <c r="AG27" i="5"/>
  <c r="AG28" i="5"/>
  <c r="AI28" i="5" s="1"/>
  <c r="AG30" i="5"/>
  <c r="AG7" i="5"/>
  <c r="AI24" i="5" l="1"/>
  <c r="AI8" i="5"/>
  <c r="AI14" i="5"/>
  <c r="AI25" i="5"/>
  <c r="AI7" i="5"/>
  <c r="AI12" i="5"/>
  <c r="AI30" i="5"/>
  <c r="AI27" i="5"/>
  <c r="AI26" i="5"/>
  <c r="AI23" i="5"/>
  <c r="AI22" i="5"/>
  <c r="AK10" i="5"/>
  <c r="AK8" i="5"/>
  <c r="AK9" i="5"/>
  <c r="AK23" i="5"/>
  <c r="AK24" i="5"/>
  <c r="AK30" i="5"/>
  <c r="AK22" i="5"/>
  <c r="AK14" i="5"/>
  <c r="AK21" i="5"/>
  <c r="AK13" i="5"/>
  <c r="AK7" i="5"/>
  <c r="AK28" i="5"/>
  <c r="AK20" i="5"/>
  <c r="AK12" i="5"/>
  <c r="AK26" i="5"/>
  <c r="AK25" i="5"/>
  <c r="AK27" i="5"/>
  <c r="AK19" i="5"/>
  <c r="AK11" i="5"/>
  <c r="AK18" i="5"/>
  <c r="AI18" i="5"/>
  <c r="AK17" i="5"/>
  <c r="AI17" i="5"/>
  <c r="AK15" i="5"/>
  <c r="AI15" i="5"/>
  <c r="D8" i="5"/>
  <c r="E8" i="5"/>
  <c r="F8" i="5"/>
  <c r="G8" i="5"/>
  <c r="D9" i="5"/>
  <c r="E9" i="5"/>
  <c r="F9" i="5"/>
  <c r="G9" i="5"/>
  <c r="D10" i="5"/>
  <c r="E10" i="5"/>
  <c r="F10" i="5"/>
  <c r="G10" i="5"/>
  <c r="D11" i="5"/>
  <c r="E11" i="5"/>
  <c r="F11" i="5"/>
  <c r="G11" i="5"/>
  <c r="D12" i="5"/>
  <c r="E12" i="5"/>
  <c r="F12" i="5"/>
  <c r="G12" i="5"/>
  <c r="D13" i="5"/>
  <c r="E13" i="5"/>
  <c r="F13" i="5"/>
  <c r="G13" i="5"/>
  <c r="D14" i="5"/>
  <c r="F14" i="5"/>
  <c r="G14" i="5"/>
  <c r="D15" i="5"/>
  <c r="E15" i="5"/>
  <c r="F15" i="5"/>
  <c r="G15" i="5"/>
  <c r="D16" i="5"/>
  <c r="E16" i="5"/>
  <c r="F16" i="5"/>
  <c r="G16" i="5"/>
  <c r="D17" i="5"/>
  <c r="E17" i="5"/>
  <c r="F17" i="5"/>
  <c r="G17" i="5"/>
  <c r="D18" i="5"/>
  <c r="E18" i="5"/>
  <c r="F18" i="5"/>
  <c r="G18" i="5"/>
  <c r="D19" i="5"/>
  <c r="E19" i="5"/>
  <c r="F19" i="5"/>
  <c r="G19" i="5"/>
  <c r="D20" i="5"/>
  <c r="E20" i="5"/>
  <c r="F20" i="5"/>
  <c r="G20" i="5"/>
  <c r="D21" i="5"/>
  <c r="E21" i="5"/>
  <c r="F21" i="5"/>
  <c r="G21" i="5"/>
  <c r="D22" i="5"/>
  <c r="E22" i="5"/>
  <c r="F22" i="5"/>
  <c r="G22" i="5"/>
  <c r="D23" i="5"/>
  <c r="E23" i="5"/>
  <c r="F23" i="5"/>
  <c r="G23" i="5"/>
  <c r="D24" i="5"/>
  <c r="E24" i="5"/>
  <c r="F24" i="5"/>
  <c r="G24" i="5"/>
  <c r="D25" i="5"/>
  <c r="E25" i="5"/>
  <c r="F25" i="5"/>
  <c r="G25" i="5"/>
  <c r="D26" i="5"/>
  <c r="E26" i="5"/>
  <c r="F26" i="5"/>
  <c r="G26" i="5"/>
  <c r="G27" i="5"/>
  <c r="D28" i="5"/>
  <c r="E28" i="5"/>
  <c r="F28" i="5"/>
  <c r="G28" i="5"/>
  <c r="D29" i="5"/>
  <c r="E29" i="5"/>
  <c r="F29" i="5"/>
  <c r="G29" i="5"/>
  <c r="D30" i="5"/>
  <c r="E30" i="5"/>
  <c r="F30" i="5"/>
  <c r="G30" i="5"/>
  <c r="D7" i="5"/>
  <c r="E7" i="5"/>
  <c r="F7" i="5"/>
  <c r="G7" i="5"/>
  <c r="AI31" i="5" l="1"/>
  <c r="E31" i="5"/>
  <c r="D31" i="5"/>
  <c r="F31" i="5"/>
  <c r="AJ31" i="5"/>
  <c r="AG31" i="5"/>
  <c r="AM7" i="5" l="1"/>
  <c r="AL31" i="5"/>
  <c r="AH31" i="5"/>
  <c r="AK31" i="5" s="1"/>
  <c r="K7" i="5" l="1"/>
  <c r="Y8" i="5" l="1"/>
  <c r="Z8" i="5"/>
  <c r="AB8" i="5"/>
  <c r="Y9" i="5"/>
  <c r="Z9" i="5"/>
  <c r="AB9" i="5"/>
  <c r="Y10" i="5"/>
  <c r="Z10" i="5"/>
  <c r="AB10" i="5"/>
  <c r="Y11" i="5"/>
  <c r="Z11" i="5"/>
  <c r="AB11" i="5"/>
  <c r="Y12" i="5"/>
  <c r="Z12" i="5"/>
  <c r="AB12" i="5"/>
  <c r="AC12" i="5" s="1"/>
  <c r="Y13" i="5"/>
  <c r="Z13" i="5"/>
  <c r="AB13" i="5"/>
  <c r="Y14" i="5"/>
  <c r="Z14" i="5"/>
  <c r="AB14" i="5"/>
  <c r="Y15" i="5"/>
  <c r="Z15" i="5"/>
  <c r="AB15" i="5"/>
  <c r="Y16" i="5"/>
  <c r="Z16" i="5"/>
  <c r="AB16" i="5"/>
  <c r="Y17" i="5"/>
  <c r="Z17" i="5"/>
  <c r="AB17" i="5"/>
  <c r="AN17" i="5"/>
  <c r="Y18" i="5"/>
  <c r="Z18" i="5"/>
  <c r="AB18" i="5"/>
  <c r="Y19" i="5"/>
  <c r="Z19" i="5"/>
  <c r="AB19" i="5"/>
  <c r="Y20" i="5"/>
  <c r="Z20" i="5"/>
  <c r="AB20" i="5"/>
  <c r="AC20" i="5" s="1"/>
  <c r="AP20" i="5" s="1"/>
  <c r="AN20" i="5"/>
  <c r="Y21" i="5"/>
  <c r="Z21" i="5"/>
  <c r="AB21" i="5"/>
  <c r="Y22" i="5"/>
  <c r="Z22" i="5"/>
  <c r="AB22" i="5"/>
  <c r="Y23" i="5"/>
  <c r="Z23" i="5"/>
  <c r="AB23" i="5"/>
  <c r="Y24" i="5"/>
  <c r="Z24" i="5"/>
  <c r="AB24" i="5"/>
  <c r="Y25" i="5"/>
  <c r="Z25" i="5"/>
  <c r="AB25" i="5"/>
  <c r="AC25" i="5" s="1"/>
  <c r="Y26" i="5"/>
  <c r="Z26" i="5"/>
  <c r="AB26" i="5"/>
  <c r="Y27" i="5"/>
  <c r="Z27" i="5"/>
  <c r="AB27" i="5"/>
  <c r="Y28" i="5"/>
  <c r="Z28" i="5"/>
  <c r="AB28" i="5"/>
  <c r="Y30" i="5"/>
  <c r="Z30" i="5"/>
  <c r="AB30" i="5"/>
  <c r="AB7" i="5"/>
  <c r="Z7" i="5"/>
  <c r="Y7" i="5"/>
  <c r="Q8" i="5"/>
  <c r="S8" i="5" s="1"/>
  <c r="T8" i="5"/>
  <c r="U8" i="5" s="1"/>
  <c r="Q9" i="5"/>
  <c r="S9" i="5" s="1"/>
  <c r="T9" i="5"/>
  <c r="U9" i="5" s="1"/>
  <c r="Q10" i="5"/>
  <c r="S10" i="5" s="1"/>
  <c r="T10" i="5"/>
  <c r="U10" i="5" s="1"/>
  <c r="Q11" i="5"/>
  <c r="S11" i="5" s="1"/>
  <c r="T11" i="5"/>
  <c r="U11" i="5" s="1"/>
  <c r="AN11" i="5"/>
  <c r="Q12" i="5"/>
  <c r="S12" i="5" s="1"/>
  <c r="T12" i="5"/>
  <c r="U12" i="5" s="1"/>
  <c r="AP12" i="5" s="1"/>
  <c r="Q13" i="5"/>
  <c r="S13" i="5" s="1"/>
  <c r="T13" i="5"/>
  <c r="U13" i="5" s="1"/>
  <c r="Q14" i="5"/>
  <c r="S14" i="5" s="1"/>
  <c r="T14" i="5"/>
  <c r="U14" i="5" s="1"/>
  <c r="Q15" i="5"/>
  <c r="R15" i="5"/>
  <c r="T15" i="5"/>
  <c r="Q16" i="5"/>
  <c r="R16" i="5"/>
  <c r="T16" i="5"/>
  <c r="Q18" i="5"/>
  <c r="R18" i="5"/>
  <c r="T18" i="5"/>
  <c r="U18" i="5" s="1"/>
  <c r="Q19" i="5"/>
  <c r="R19" i="5"/>
  <c r="T19" i="5"/>
  <c r="Q21" i="5"/>
  <c r="R21" i="5"/>
  <c r="T21" i="5"/>
  <c r="Q22" i="5"/>
  <c r="R22" i="5"/>
  <c r="T22" i="5"/>
  <c r="U22" i="5" s="1"/>
  <c r="Q23" i="5"/>
  <c r="R23" i="5"/>
  <c r="T23" i="5"/>
  <c r="Q24" i="5"/>
  <c r="R24" i="5"/>
  <c r="T24" i="5"/>
  <c r="Q25" i="5"/>
  <c r="R25" i="5"/>
  <c r="T25" i="5"/>
  <c r="Q26" i="5"/>
  <c r="R26" i="5"/>
  <c r="T26" i="5"/>
  <c r="Q27" i="5"/>
  <c r="R27" i="5"/>
  <c r="T27" i="5"/>
  <c r="U27" i="5" s="1"/>
  <c r="Q28" i="5"/>
  <c r="R28" i="5"/>
  <c r="T28" i="5"/>
  <c r="Q29" i="5"/>
  <c r="R29" i="5"/>
  <c r="T29" i="5"/>
  <c r="AN29" i="5"/>
  <c r="Q30" i="5"/>
  <c r="R30" i="5"/>
  <c r="T30" i="5"/>
  <c r="T7" i="5"/>
  <c r="U7" i="5" s="1"/>
  <c r="Q7" i="5"/>
  <c r="S7" i="5" s="1"/>
  <c r="O9" i="5"/>
  <c r="X5" i="3"/>
  <c r="X6" i="3"/>
  <c r="X7" i="3"/>
  <c r="X8" i="3"/>
  <c r="X9" i="3"/>
  <c r="X10" i="3"/>
  <c r="X11" i="3"/>
  <c r="X12" i="3"/>
  <c r="X13" i="3"/>
  <c r="X14" i="3"/>
  <c r="X15" i="3"/>
  <c r="X16" i="3"/>
  <c r="X17" i="3"/>
  <c r="X18" i="3"/>
  <c r="X19" i="3"/>
  <c r="X20" i="3"/>
  <c r="X21" i="3"/>
  <c r="X22" i="3"/>
  <c r="X23" i="3"/>
  <c r="X24" i="3"/>
  <c r="X25" i="3"/>
  <c r="X26" i="3"/>
  <c r="X27" i="3"/>
  <c r="N5" i="3"/>
  <c r="N6" i="3"/>
  <c r="N7" i="3"/>
  <c r="N8" i="3"/>
  <c r="N9" i="3"/>
  <c r="N10" i="3"/>
  <c r="N11" i="3"/>
  <c r="S5" i="3"/>
  <c r="S6" i="3"/>
  <c r="S7" i="3"/>
  <c r="S8" i="3"/>
  <c r="S9" i="3"/>
  <c r="S10" i="3"/>
  <c r="S11" i="3"/>
  <c r="S12" i="3"/>
  <c r="S13" i="3"/>
  <c r="S14" i="3"/>
  <c r="S15" i="3"/>
  <c r="S16" i="3"/>
  <c r="S17" i="3"/>
  <c r="S18" i="3"/>
  <c r="S19" i="3"/>
  <c r="S20" i="3"/>
  <c r="S21" i="3"/>
  <c r="S22" i="3"/>
  <c r="S23" i="3"/>
  <c r="S24" i="3"/>
  <c r="S25" i="3"/>
  <c r="S26" i="3"/>
  <c r="S27" i="3"/>
  <c r="N12" i="3"/>
  <c r="N13" i="3"/>
  <c r="N14" i="3"/>
  <c r="N15" i="3"/>
  <c r="N16" i="3"/>
  <c r="N17" i="3"/>
  <c r="N18" i="3"/>
  <c r="N19" i="3"/>
  <c r="N20" i="3"/>
  <c r="N21" i="3"/>
  <c r="N22" i="3"/>
  <c r="N23" i="3"/>
  <c r="N24" i="3"/>
  <c r="N25" i="3"/>
  <c r="N26" i="3"/>
  <c r="N27" i="3"/>
  <c r="X4" i="3"/>
  <c r="S4" i="3"/>
  <c r="N4" i="3"/>
  <c r="AA18" i="5" l="1"/>
  <c r="S28" i="5"/>
  <c r="AA13" i="5"/>
  <c r="U29" i="5"/>
  <c r="AP29" i="5" s="1"/>
  <c r="U21" i="5"/>
  <c r="AP21" i="5" s="1"/>
  <c r="AC24" i="5"/>
  <c r="AC14" i="5"/>
  <c r="AP14" i="5" s="1"/>
  <c r="AP8" i="5"/>
  <c r="S19" i="5"/>
  <c r="S29" i="5"/>
  <c r="S21" i="5"/>
  <c r="AA24" i="5"/>
  <c r="AC16" i="5"/>
  <c r="AA14" i="5"/>
  <c r="AC8" i="5"/>
  <c r="AP22" i="5"/>
  <c r="U24" i="5"/>
  <c r="AC17" i="5"/>
  <c r="AP17" i="5" s="1"/>
  <c r="U23" i="5"/>
  <c r="AC26" i="5"/>
  <c r="AC27" i="5"/>
  <c r="AP27" i="5" s="1"/>
  <c r="AA23" i="5"/>
  <c r="AC22" i="5"/>
  <c r="S23" i="5"/>
  <c r="AA26" i="5"/>
  <c r="AA16" i="5"/>
  <c r="AA8" i="5"/>
  <c r="AA28" i="5"/>
  <c r="AA10" i="5"/>
  <c r="S22" i="5"/>
  <c r="AA25" i="5"/>
  <c r="AA20" i="5"/>
  <c r="S30" i="5"/>
  <c r="S27" i="5"/>
  <c r="S18" i="5"/>
  <c r="AA22" i="5"/>
  <c r="AA12" i="5"/>
  <c r="U26" i="5"/>
  <c r="S24" i="5"/>
  <c r="AC30" i="5"/>
  <c r="AA27" i="5"/>
  <c r="AC21" i="5"/>
  <c r="AA17" i="5"/>
  <c r="S25" i="5"/>
  <c r="U28" i="5"/>
  <c r="AP28" i="5" s="1"/>
  <c r="S26" i="5"/>
  <c r="U19" i="5"/>
  <c r="AA30" i="5"/>
  <c r="AC23" i="5"/>
  <c r="AA21" i="5"/>
  <c r="AC18" i="5"/>
  <c r="AP18" i="5" s="1"/>
  <c r="AC13" i="5"/>
  <c r="AP13" i="5" s="1"/>
  <c r="U30" i="5"/>
  <c r="AP30" i="5" s="1"/>
  <c r="U25" i="5"/>
  <c r="AP25" i="5" s="1"/>
  <c r="AC28" i="5"/>
  <c r="AC10" i="5"/>
  <c r="AP10" i="5" s="1"/>
  <c r="AC19" i="5"/>
  <c r="AA19" i="5"/>
  <c r="S16" i="5"/>
  <c r="U16" i="5"/>
  <c r="AP16" i="5" s="1"/>
  <c r="AA15" i="5"/>
  <c r="AC15" i="5"/>
  <c r="S15" i="5"/>
  <c r="U15" i="5"/>
  <c r="AC11" i="5"/>
  <c r="AP11" i="5" s="1"/>
  <c r="AA11" i="5"/>
  <c r="W18" i="5"/>
  <c r="W26" i="5"/>
  <c r="W20" i="5"/>
  <c r="W8" i="5"/>
  <c r="W10" i="5"/>
  <c r="W19" i="5"/>
  <c r="W27" i="5"/>
  <c r="W23" i="5"/>
  <c r="W12" i="5"/>
  <c r="W21" i="5"/>
  <c r="W14" i="5"/>
  <c r="W13" i="5"/>
  <c r="W22" i="5"/>
  <c r="W30" i="5"/>
  <c r="W15" i="5"/>
  <c r="W24" i="5"/>
  <c r="W9" i="5"/>
  <c r="W28" i="5"/>
  <c r="W16" i="5"/>
  <c r="W25" i="5"/>
  <c r="W7" i="5"/>
  <c r="W11" i="5"/>
  <c r="W29" i="5"/>
  <c r="AA7" i="5"/>
  <c r="AC7" i="5"/>
  <c r="AP7" i="5" s="1"/>
  <c r="AA9" i="5"/>
  <c r="AC9" i="5"/>
  <c r="AP9" i="5" s="1"/>
  <c r="AN19" i="5"/>
  <c r="AN27" i="5"/>
  <c r="AN25" i="5"/>
  <c r="AN23" i="5"/>
  <c r="AN21" i="5"/>
  <c r="AN9" i="5"/>
  <c r="AN13" i="5"/>
  <c r="AN30" i="5"/>
  <c r="AN15" i="5"/>
  <c r="AN28" i="5"/>
  <c r="AN26" i="5"/>
  <c r="AN24" i="5"/>
  <c r="AN22" i="5"/>
  <c r="AN18" i="5"/>
  <c r="AN7" i="5"/>
  <c r="AN16" i="5"/>
  <c r="AN14" i="5"/>
  <c r="AN12" i="5"/>
  <c r="AN10" i="5"/>
  <c r="AD31" i="5"/>
  <c r="A8" i="5"/>
  <c r="B8" i="5"/>
  <c r="C8" i="5"/>
  <c r="A9" i="5"/>
  <c r="B9" i="5"/>
  <c r="C9" i="5"/>
  <c r="A10" i="5"/>
  <c r="B10" i="5"/>
  <c r="C10" i="5"/>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C7" i="5"/>
  <c r="B7" i="5"/>
  <c r="A7" i="5"/>
  <c r="S31" i="5" l="1"/>
  <c r="AP26" i="5"/>
  <c r="AP24" i="5"/>
  <c r="AN31" i="5"/>
  <c r="AP15" i="5"/>
  <c r="AP23" i="5"/>
  <c r="AP19" i="5"/>
  <c r="AO7" i="5"/>
  <c r="AA31" i="5"/>
  <c r="AO26" i="5"/>
  <c r="AO19" i="5"/>
  <c r="AO21" i="5"/>
  <c r="AO16" i="5"/>
  <c r="AO25" i="5"/>
  <c r="AO11" i="5"/>
  <c r="AO17" i="5"/>
  <c r="AO29" i="5"/>
  <c r="AO22" i="5"/>
  <c r="AO8" i="5"/>
  <c r="AO13" i="5"/>
  <c r="AO28" i="5"/>
  <c r="AO10" i="5"/>
  <c r="AO24" i="5"/>
  <c r="AO18" i="5"/>
  <c r="AO12" i="5"/>
  <c r="AO20" i="5"/>
  <c r="AO30" i="5"/>
  <c r="AO14" i="5"/>
  <c r="AO15" i="5"/>
  <c r="AO23" i="5"/>
  <c r="AO9" i="5"/>
  <c r="AO27" i="5"/>
  <c r="V31" i="5"/>
  <c r="AP31" i="5" l="1"/>
  <c r="T31" i="5"/>
  <c r="Q31" i="5"/>
  <c r="R31" i="5"/>
  <c r="K8" i="5"/>
  <c r="L8" i="5"/>
  <c r="M8" i="5"/>
  <c r="O8" i="5"/>
  <c r="K9" i="5"/>
  <c r="L9" i="5"/>
  <c r="M9" i="5"/>
  <c r="K10" i="5"/>
  <c r="L10" i="5"/>
  <c r="M10" i="5"/>
  <c r="O10" i="5"/>
  <c r="K11" i="5"/>
  <c r="L11" i="5"/>
  <c r="M11" i="5"/>
  <c r="O11" i="5"/>
  <c r="K12" i="5"/>
  <c r="L12" i="5"/>
  <c r="M12" i="5"/>
  <c r="O12" i="5"/>
  <c r="K13" i="5"/>
  <c r="L13" i="5"/>
  <c r="M13" i="5"/>
  <c r="O13" i="5"/>
  <c r="K14" i="5"/>
  <c r="L14" i="5"/>
  <c r="M14" i="5"/>
  <c r="O14" i="5"/>
  <c r="K15" i="5"/>
  <c r="L15" i="5"/>
  <c r="M15" i="5"/>
  <c r="O15" i="5"/>
  <c r="K16" i="5"/>
  <c r="L16" i="5"/>
  <c r="M16" i="5"/>
  <c r="O16" i="5"/>
  <c r="K18" i="5"/>
  <c r="L18" i="5"/>
  <c r="M18" i="5"/>
  <c r="O18" i="5"/>
  <c r="K19" i="5"/>
  <c r="L19" i="5"/>
  <c r="M19" i="5"/>
  <c r="O19" i="5"/>
  <c r="K20" i="5"/>
  <c r="L20" i="5"/>
  <c r="M20" i="5"/>
  <c r="O20" i="5"/>
  <c r="K21" i="5"/>
  <c r="L21" i="5"/>
  <c r="M21" i="5"/>
  <c r="O21" i="5"/>
  <c r="K22" i="5"/>
  <c r="L22" i="5"/>
  <c r="M22" i="5"/>
  <c r="O22" i="5"/>
  <c r="K23" i="5"/>
  <c r="L23" i="5"/>
  <c r="M23" i="5"/>
  <c r="O23" i="5"/>
  <c r="K24" i="5"/>
  <c r="L24" i="5"/>
  <c r="M24" i="5"/>
  <c r="O24" i="5"/>
  <c r="K25" i="5"/>
  <c r="L25" i="5"/>
  <c r="M25" i="5"/>
  <c r="O25" i="5"/>
  <c r="K26" i="5"/>
  <c r="L26" i="5"/>
  <c r="M26" i="5"/>
  <c r="O26" i="5"/>
  <c r="K27" i="5"/>
  <c r="L27" i="5"/>
  <c r="M27" i="5"/>
  <c r="O27" i="5"/>
  <c r="K28" i="5"/>
  <c r="L28" i="5"/>
  <c r="M28" i="5"/>
  <c r="O28" i="5"/>
  <c r="K30" i="5"/>
  <c r="L30" i="5"/>
  <c r="M30" i="5"/>
  <c r="O30" i="5"/>
  <c r="O7" i="5"/>
  <c r="O31" i="5" s="1"/>
  <c r="M7" i="5"/>
  <c r="M31" i="5" s="1"/>
  <c r="L7" i="5"/>
  <c r="U31" i="5" l="1"/>
  <c r="K31" i="5"/>
  <c r="L31" i="5"/>
  <c r="N25" i="5"/>
  <c r="Y31" i="5"/>
  <c r="N13" i="5"/>
  <c r="N7" i="5"/>
  <c r="AB31" i="5"/>
  <c r="Z31" i="5"/>
  <c r="N24" i="5"/>
  <c r="N10" i="5"/>
  <c r="N11" i="5"/>
  <c r="N12" i="5"/>
  <c r="N16" i="5"/>
  <c r="N20" i="5"/>
  <c r="N8" i="5"/>
  <c r="N18" i="5"/>
  <c r="N26" i="5"/>
  <c r="N14" i="5"/>
  <c r="N27" i="5"/>
  <c r="N28" i="5"/>
  <c r="N23" i="5"/>
  <c r="N22" i="5"/>
  <c r="N9" i="5"/>
  <c r="N30" i="5"/>
  <c r="N21" i="5"/>
  <c r="N19" i="5"/>
  <c r="N15" i="5"/>
  <c r="AC31" i="5" l="1"/>
  <c r="N3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W. Schuetz</author>
  </authors>
  <commentList>
    <comment ref="K6" authorId="0" shapeId="0" xr:uid="{00000000-0006-0000-0000-000001000000}">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L6" authorId="0" shapeId="0" xr:uid="{00000000-0006-0000-0000-000002000000}">
      <text>
        <r>
          <rPr>
            <b/>
            <sz val="9"/>
            <color indexed="81"/>
            <rFont val="Tahoma"/>
            <family val="2"/>
          </rPr>
          <t>THIS IS A COUNT OF STUDENTS, IN THIS YEAR, WHO WERE ELLIGABLE AND TOOK THE POST WRITTEN TEST</t>
        </r>
      </text>
    </comment>
    <comment ref="M6" authorId="0" shapeId="0" xr:uid="{00000000-0006-0000-0000-000003000000}">
      <text>
        <r>
          <rPr>
            <b/>
            <sz val="9"/>
            <color indexed="81"/>
            <rFont val="Tahoma"/>
            <family val="2"/>
          </rPr>
          <t>OF THE STUDENTS WHO TOOK THE POST TEST, THIS IS A COUNT OF THOSE WHO PASSED.</t>
        </r>
      </text>
    </comment>
    <comment ref="N6" authorId="0" shapeId="0" xr:uid="{00000000-0006-0000-0000-000004000000}">
      <text>
        <r>
          <rPr>
            <b/>
            <sz val="9"/>
            <color indexed="81"/>
            <rFont val="Tahoma"/>
            <family val="2"/>
          </rPr>
          <t>THIS PERCENTAGE IS BASED ON THE NUMBER OF STUDENTS WHO TOOK THE POST TEST VS. THE NUMBER OF STUDENTS WHO PASSED THE POST TEST, FOR CLASSES THAT STARTED IN THE IDENTIFIED YEAR.</t>
        </r>
      </text>
    </comment>
    <comment ref="O6" authorId="0" shapeId="0" xr:uid="{00000000-0006-0000-0000-000005000000}">
      <text>
        <r>
          <rPr>
            <b/>
            <sz val="9"/>
            <color indexed="81"/>
            <rFont val="Tahoma"/>
            <family val="2"/>
          </rPr>
          <t xml:space="preserve">THIS IS A MEAN  AVERAGE OF CLASS TEST SCORES FOR THE ENTIRE YEAR.
</t>
        </r>
      </text>
    </comment>
    <comment ref="Q6" authorId="0" shapeId="0" xr:uid="{00000000-0006-0000-0000-000006000000}">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R6" authorId="0" shapeId="0" xr:uid="{00000000-0006-0000-0000-000007000000}">
      <text>
        <r>
          <rPr>
            <b/>
            <sz val="9"/>
            <color indexed="81"/>
            <rFont val="Tahoma"/>
            <family val="2"/>
          </rPr>
          <t>THIS IS A COUNT OF STUDENTS, IN THIS YEAR, WHO WERE ELLIGABLE AND TOOK THE POST WRITTEN TEST. THIS INCLUDES STUDENTS WHO WERE ALREADY POST CERTIFIED AND DID NOT HAVE TO TAKE THE TEST..</t>
        </r>
      </text>
    </comment>
    <comment ref="T6" authorId="0" shapeId="0" xr:uid="{00000000-0006-0000-0000-000008000000}">
      <text>
        <r>
          <rPr>
            <b/>
            <sz val="9"/>
            <color indexed="81"/>
            <rFont val="Tahoma"/>
            <family val="2"/>
          </rPr>
          <t>OF THE STUDENTS WHO TOOK THE POST TEST, THIS IS A COUNT OF THOSE WHO PASSED.</t>
        </r>
      </text>
    </comment>
    <comment ref="U6" authorId="0" shapeId="0" xr:uid="{00000000-0006-0000-0000-000009000000}">
      <text>
        <r>
          <rPr>
            <b/>
            <sz val="9"/>
            <color indexed="81"/>
            <rFont val="Tahoma"/>
            <family val="2"/>
          </rPr>
          <t>THIS PERCENTAGE IS BASED ON THE NUMBER OF STUDENTS WHO TOOK THE POST TEST VS. THE NUMBER OF STUDENTS WHO PASSED THE POST TEST, FOR CLASSES THAT STARTED IN THE IDENTIFIED YEAR.</t>
        </r>
      </text>
    </comment>
    <comment ref="V6" authorId="0" shapeId="0" xr:uid="{00000000-0006-0000-0000-00000A000000}">
      <text>
        <r>
          <rPr>
            <b/>
            <sz val="9"/>
            <color indexed="81"/>
            <rFont val="Tahoma"/>
            <family val="2"/>
          </rPr>
          <t xml:space="preserve">THIS IS A MEAN  AVERAGE OF CLASS TEST SCORES FOR THE ENTIRE YEAR.
</t>
        </r>
      </text>
    </comment>
    <comment ref="Y6" authorId="0" shapeId="0" xr:uid="{00000000-0006-0000-0000-00000B000000}">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Z6" authorId="0" shapeId="0" xr:uid="{00000000-0006-0000-0000-00000C000000}">
      <text>
        <r>
          <rPr>
            <b/>
            <sz val="9"/>
            <color indexed="81"/>
            <rFont val="Tahoma"/>
            <family val="2"/>
          </rPr>
          <t>THIS IS A COUNT OF STUDENTS, IN THIS YEAR, WHO WERE ELLIGABLE AND TOOK THE POST WRITTEN TEST. THIS INCLUDES STUDENTS WHO WERE ALREADY POST CERTIFIED AND DID NOT HAVE TO TAKE THE TEST.</t>
        </r>
      </text>
    </comment>
    <comment ref="AB6" authorId="0" shapeId="0" xr:uid="{00000000-0006-0000-0000-00000D000000}">
      <text>
        <r>
          <rPr>
            <b/>
            <sz val="9"/>
            <color indexed="81"/>
            <rFont val="Tahoma"/>
            <family val="2"/>
          </rPr>
          <t>OF THE STUDENTS WHO TOOK THE POST TEST, THIS IS A COUNT OF THOSE WHO PASSED.</t>
        </r>
      </text>
    </comment>
    <comment ref="AC6" authorId="0" shapeId="0" xr:uid="{00000000-0006-0000-0000-00000E000000}">
      <text>
        <r>
          <rPr>
            <b/>
            <sz val="9"/>
            <color indexed="81"/>
            <rFont val="Tahoma"/>
            <family val="2"/>
          </rPr>
          <t>THIS PERCENTAGE IS BASED ON THE NUMBER OF STUDENTS WHO TOOK THE POST TEST VS. THE NUMBER OF STUDENTS WHO PASSED THE POST TEST, FOR CLASSES THAT STARTED IN THE IDENTIFIED YEAR.</t>
        </r>
      </text>
    </comment>
    <comment ref="AD6" authorId="0" shapeId="0" xr:uid="{00000000-0006-0000-0000-00000F000000}">
      <text>
        <r>
          <rPr>
            <b/>
            <sz val="9"/>
            <color indexed="81"/>
            <rFont val="Tahoma"/>
            <family val="2"/>
          </rPr>
          <t xml:space="preserve">THIS IS A MEAN  AVERAGE OF CLASS TEST SCORES FOR THE ENTIRE YEAR.
</t>
        </r>
      </text>
    </comment>
    <comment ref="AG6" authorId="0" shapeId="0" xr:uid="{00000000-0006-0000-0000-000010000000}">
      <text>
        <r>
          <rPr>
            <b/>
            <sz val="9"/>
            <color indexed="81"/>
            <rFont val="Tahoma"/>
            <family val="2"/>
          </rPr>
          <t>THIS NUMBER INCLUDES ALL STUDENTS WHO WERE ENROLLED IN ALL ACADEMY CLASSES THAT STARTED IN THE IDENTIFIED YEAR</t>
        </r>
        <r>
          <rPr>
            <sz val="9"/>
            <color indexed="81"/>
            <rFont val="Tahoma"/>
            <family val="2"/>
          </rPr>
          <t xml:space="preserve">
</t>
        </r>
      </text>
    </comment>
    <comment ref="AH6" authorId="0" shapeId="0" xr:uid="{00000000-0006-0000-0000-000011000000}">
      <text>
        <r>
          <rPr>
            <b/>
            <sz val="9"/>
            <color indexed="81"/>
            <rFont val="Tahoma"/>
            <family val="2"/>
          </rPr>
          <t>THIS IS A COUNT OF STUDENTS, IN THIS YEAR, WHO WERE ELLIGABLE AND TOOK THE POST WRITTEN TEST. THIS INCLUDES STUDENTS WHO WERE ALREADY POST CERTIFIED AND DID NOT HAVE TO TAKE THE TEST.</t>
        </r>
      </text>
    </comment>
    <comment ref="AJ6" authorId="0" shapeId="0" xr:uid="{00000000-0006-0000-0000-000012000000}">
      <text>
        <r>
          <rPr>
            <b/>
            <sz val="9"/>
            <color indexed="81"/>
            <rFont val="Tahoma"/>
            <family val="2"/>
          </rPr>
          <t>OF THE STUDENTS WHO TOOK THE POST TEST, THIS IS A COUNT OF THOSE WHO PASSED.</t>
        </r>
      </text>
    </comment>
    <comment ref="AK6" authorId="0" shapeId="0" xr:uid="{00000000-0006-0000-0000-000013000000}">
      <text>
        <r>
          <rPr>
            <b/>
            <sz val="9"/>
            <color indexed="81"/>
            <rFont val="Tahoma"/>
            <family val="2"/>
          </rPr>
          <t>THIS PERCENTAGE IS BASED ON THE NUMBER OF STUDENTS WHO TOOK THE POST TEST VS. THE NUMBER OF STUDENTS WHO PASSED THE POST TEST, FOR CLASSES THAT STARTED IN THE IDENTIFIED YEAR.</t>
        </r>
      </text>
    </comment>
    <comment ref="AL6" authorId="0" shapeId="0" xr:uid="{00000000-0006-0000-0000-000014000000}">
      <text>
        <r>
          <rPr>
            <b/>
            <sz val="9"/>
            <color indexed="81"/>
            <rFont val="Tahoma"/>
            <family val="2"/>
          </rPr>
          <t xml:space="preserve">THIS IS A MEAN  AVERAGE OF CLASS TEST SCORES FOR THE ENTIRE YEAR.
</t>
        </r>
      </text>
    </comment>
    <comment ref="I8" authorId="0" shapeId="0" xr:uid="{00000000-0006-0000-0000-000015000000}">
      <text>
        <r>
          <rPr>
            <b/>
            <sz val="9"/>
            <color indexed="81"/>
            <rFont val="Tahoma"/>
            <charset val="1"/>
          </rPr>
          <t xml:space="preserve">
17 WEEKS FOR A FULL TIME ACADEMY DURING THE DAY AND 33 WEEKS FOR A PART TIME NIGHT ACADEMY.</t>
        </r>
      </text>
    </comment>
    <comment ref="I22" authorId="0" shapeId="0" xr:uid="{00000000-0006-0000-0000-000016000000}">
      <text>
        <r>
          <rPr>
            <sz val="9"/>
            <color indexed="81"/>
            <rFont val="Tahoma"/>
            <family val="2"/>
          </rPr>
          <t xml:space="preserve">
</t>
        </r>
        <r>
          <rPr>
            <b/>
            <sz val="9"/>
            <color indexed="81"/>
            <rFont val="Tahoma"/>
            <family val="2"/>
          </rPr>
          <t>17 WEEKS FOR FULL TIME, DAY ACADEMY, RUN TWICE A YEAR AND 26 WEEKS FOR PART TIME NIGHT ACADEMY, RUN ONCE PER YEAR.</t>
        </r>
      </text>
    </comment>
  </commentList>
</comments>
</file>

<file path=xl/sharedStrings.xml><?xml version="1.0" encoding="utf-8"?>
<sst xmlns="http://schemas.openxmlformats.org/spreadsheetml/2006/main" count="240" uniqueCount="107">
  <si>
    <t>Aurora Police Department Academy</t>
  </si>
  <si>
    <t>Denver Police Department Academy</t>
  </si>
  <si>
    <t>ACADEMY NAME</t>
  </si>
  <si>
    <t>Basic - Agency</t>
  </si>
  <si>
    <t>Basic</t>
  </si>
  <si>
    <t>Alamosa</t>
  </si>
  <si>
    <t>Denver</t>
  </si>
  <si>
    <t>Delta</t>
  </si>
  <si>
    <t>Pueblo</t>
  </si>
  <si>
    <t>ACADEMY TYPE</t>
  </si>
  <si>
    <t>Commerce City</t>
  </si>
  <si>
    <t>AIMS Community College</t>
  </si>
  <si>
    <t>Windsor</t>
  </si>
  <si>
    <t>Littleton</t>
  </si>
  <si>
    <t>Aurora</t>
  </si>
  <si>
    <t>Glenwood Springs</t>
  </si>
  <si>
    <t>Arapahoe Community College</t>
  </si>
  <si>
    <t>Colorado Mountain College Law Enforcement Academy</t>
  </si>
  <si>
    <t>Colorado Springs</t>
  </si>
  <si>
    <t>Colorado State Patrol</t>
  </si>
  <si>
    <t>Golden</t>
  </si>
  <si>
    <t>Community College of Aurora</t>
  </si>
  <si>
    <t>Front Range Community College</t>
  </si>
  <si>
    <t>Ft. Collins</t>
  </si>
  <si>
    <t>Jefferson County SO / Lakewood PD Combined Academy</t>
  </si>
  <si>
    <t>Lakewood</t>
  </si>
  <si>
    <t>La Junta</t>
  </si>
  <si>
    <t>Pueblo Community College Police Academy</t>
  </si>
  <si>
    <t>Mancos</t>
  </si>
  <si>
    <t>Technical College of the Rockies Police Academy</t>
  </si>
  <si>
    <t>Trinidad State College Academy - Alamosa</t>
  </si>
  <si>
    <t>Weld County Sheriff's Office Academy</t>
  </si>
  <si>
    <t>Greeley</t>
  </si>
  <si>
    <t>Highlands Ranch Refresher Academy</t>
  </si>
  <si>
    <t>Refresher</t>
  </si>
  <si>
    <t>Colorado Springs Police Department Academy</t>
  </si>
  <si>
    <t>Highlands Ranch LETA</t>
  </si>
  <si>
    <t>Otero Junior College Law Enforcement Academy</t>
  </si>
  <si>
    <t>Pueblo Community College Southwest - Mancos</t>
  </si>
  <si>
    <t>Pueblo Police Department Police Academy</t>
  </si>
  <si>
    <t>Western Colorado Peace Officer Academy</t>
  </si>
  <si>
    <t>Grand Junction</t>
  </si>
  <si>
    <t># OF ENROLLED STUDENTS TAKING POST TEST</t>
  </si>
  <si>
    <t>NUMBER OF STUDENTS PASSING POST TEST ON FIRST ATTEMPT</t>
  </si>
  <si>
    <t>PERCENTAGE OF STUDENTS ENROLLED THAT PASSED POST TEST ON FIRST ATTEMPT</t>
  </si>
  <si>
    <t>PRIMARY CITY</t>
  </si>
  <si>
    <t>CLASS 2017 - B</t>
  </si>
  <si>
    <t>CLASS 2018 - B</t>
  </si>
  <si>
    <t>MEAN AVERAGE POST TEST SCORE FOR CLASS</t>
  </si>
  <si>
    <t>ALL CLASSES FOR 2018</t>
  </si>
  <si>
    <t>CLASS 2016 - A</t>
  </si>
  <si>
    <t>CLASS 2016 - B</t>
  </si>
  <si>
    <t>CLASS 2016 - C</t>
  </si>
  <si>
    <t>CLASS 2017 - C</t>
  </si>
  <si>
    <t>CLASS 2018 - A</t>
  </si>
  <si>
    <t>CLASS 2018 - C</t>
  </si>
  <si>
    <t># OF STUDENTS ENROLLED IN A CLASS</t>
  </si>
  <si>
    <t># OF STUDENTS ENROLLED IN ALL CLASSES</t>
  </si>
  <si>
    <t>CLASS 2017 - A</t>
  </si>
  <si>
    <t>NUMBER OF STUDENTS PASSING POST TEST</t>
  </si>
  <si>
    <t>ALL CLASSES FOR 2016</t>
  </si>
  <si>
    <t>PERCENTAGE OF ENROLLED STUDENTS PASSING THE POST TEST</t>
  </si>
  <si>
    <t>MEAN AVERAGE OF ALL POST TESTS FOR ALL CLASSES</t>
  </si>
  <si>
    <t>TOTAL HOURS DELIVERED PER CLASS</t>
  </si>
  <si>
    <t>Adams County Sheriff's Office Academy - Flatrock Regional</t>
  </si>
  <si>
    <t>SKILLS TRAINING</t>
  </si>
  <si>
    <t>Pikes Peak Community College Law Enforcement Academy</t>
  </si>
  <si>
    <t>BASIC ACADEMY INFORMATION</t>
  </si>
  <si>
    <t>ALL CLASSES FOR 2019</t>
  </si>
  <si>
    <t>CLASS 2019 - A</t>
  </si>
  <si>
    <t>CLASS 2019 - B</t>
  </si>
  <si>
    <t>CLASS 2019 - C</t>
  </si>
  <si>
    <t>HOURS OF FIREARMS TRAINING PER CLASS</t>
  </si>
  <si>
    <t>HOURS OF DRIVER TRAINING PER CLASS</t>
  </si>
  <si>
    <t>HOURS OF ACT TRAINING PER CLASS</t>
  </si>
  <si>
    <t>NAME OF ACT DISCIPLINE</t>
  </si>
  <si>
    <t>AGENCY SPECIFIC</t>
  </si>
  <si>
    <t>KOGA</t>
  </si>
  <si>
    <t>PPCT</t>
  </si>
  <si>
    <t>FBI</t>
  </si>
  <si>
    <t>THREE YEAR AVERAGE POST TEST SCORES</t>
  </si>
  <si>
    <t>STATEWIDE RANKING BASED ON THREE YEAR TEST SCORE AVERAGE</t>
  </si>
  <si>
    <t>Statewide Academy Statistics</t>
  </si>
  <si>
    <t>Red Rocks Community College</t>
  </si>
  <si>
    <t>AVERAGE NUMBER OF STUDENTS PER CLASS THIS YEAR</t>
  </si>
  <si>
    <t>NUMBER OF STUDENTS ENROLLED IN ALL CLASSES</t>
  </si>
  <si>
    <t>STATEWIDE GRAND TOTALS OR AVERAGES</t>
  </si>
  <si>
    <t>VERIFIED</t>
  </si>
  <si>
    <t>MAXIMUM STUDENTS PER CLASS</t>
  </si>
  <si>
    <t>DELIVERY LOGISTICS</t>
  </si>
  <si>
    <t>ACADEMY INFORMATION</t>
  </si>
  <si>
    <t>TOTAL WEEKS FOR EACH ACADEMY CLASS</t>
  </si>
  <si>
    <t>ALL CLASSES FOR 2017</t>
  </si>
  <si>
    <t>17 / 26</t>
  </si>
  <si>
    <t>MAXIMUM NUMBER OF STUDENTS PER CLASS</t>
  </si>
  <si>
    <t>PERCENTAGE  OF ANNUAL ATTRITION FOR ALL CLASSES THIS YEAR</t>
  </si>
  <si>
    <t>PERCENTAGE OF STUDENTS TAKING THE POST TEST WHO PASSED ON THE FIRST ATTEMPT</t>
  </si>
  <si>
    <t>PERCENTAGE OF STUDENTS OVER THREE YEATS THAT PASS THE POST EXAM ON THE FIRST ATTEMPT</t>
  </si>
  <si>
    <t>THREE YEAR AVERAGES STATEWIDE</t>
  </si>
  <si>
    <t>El Paso Sheriff's Office Academy</t>
  </si>
  <si>
    <t>17 / 33</t>
  </si>
  <si>
    <t>Colorado Peace Officer Standards and Training</t>
  </si>
  <si>
    <t>KRAV</t>
  </si>
  <si>
    <t>PPCT / KRAV</t>
  </si>
  <si>
    <t>2019 STATEWIDE RANKING BASED ON AVERAGE POST TEST SCORES</t>
  </si>
  <si>
    <t>2017 STATEWIDE RANKING BASED ON AVERAGE POST TEST SCORES</t>
  </si>
  <si>
    <t>2018 STATEWIDE RANKING BASED ON AVERAGE POST TEST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</si>
</sst>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6"/>
      <color theme="1"/>
      <name val="Calibri"/>
      <family val="2"/>
      <scheme val="minor"/>
    </font>
    <font>
      <sz val="26"/>
      <color theme="1"/>
      <name val="Calibri"/>
      <family val="2"/>
      <scheme val="minor"/>
    </font>
    <font>
      <b/>
      <sz val="36"/>
      <color theme="0"/>
      <name val="Adobe Ming Std L"/>
      <family val="1"/>
      <charset val="128"/>
    </font>
    <font>
      <sz val="9"/>
      <color indexed="81"/>
      <name val="Tahoma"/>
      <family val="2"/>
    </font>
    <font>
      <b/>
      <sz val="9"/>
      <color indexed="81"/>
      <name val="Tahoma"/>
      <family val="2"/>
    </font>
    <font>
      <sz val="11"/>
      <color rgb="FF006100"/>
      <name val="Calibri"/>
      <family val="2"/>
      <scheme val="minor"/>
    </font>
    <font>
      <sz val="11"/>
      <color rgb="FF9C0006"/>
      <name val="Calibri"/>
      <family val="2"/>
      <scheme val="minor"/>
    </font>
    <font>
      <b/>
      <sz val="14"/>
      <name val="Calibri"/>
      <family val="2"/>
      <scheme val="minor"/>
    </font>
    <font>
      <b/>
      <sz val="48"/>
      <color theme="0"/>
      <name val="Adobe Ming Std L"/>
      <family val="1"/>
      <charset val="128"/>
    </font>
    <font>
      <b/>
      <sz val="9"/>
      <color indexed="81"/>
      <name val="Tahoma"/>
      <charset val="1"/>
    </font>
    <font>
      <b/>
      <sz val="72"/>
      <color theme="0"/>
      <name val="Adobe Ming Std L"/>
      <family val="1"/>
      <charset val="128"/>
    </font>
    <font>
      <b/>
      <sz val="16"/>
      <color theme="1"/>
      <name val="Calibri"/>
      <family val="2"/>
    </font>
    <font>
      <b/>
      <sz val="16"/>
      <name val="Calibri"/>
      <family val="2"/>
      <scheme val="minor"/>
    </font>
    <font>
      <sz val="16"/>
      <color theme="1"/>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4" tint="-0.24994659260841701"/>
        <bgColor indexed="64"/>
      </patternFill>
    </fill>
    <fill>
      <patternFill patternType="solid">
        <fgColor theme="0"/>
        <bgColor indexed="64"/>
      </patternFill>
    </fill>
    <fill>
      <patternFill patternType="solid">
        <fgColor theme="7" tint="0.799951170384838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theme="6"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bgColor indexed="64"/>
      </patternFill>
    </fill>
    <fill>
      <patternFill patternType="gray125">
        <bgColor theme="8" tint="0.79998168889431442"/>
      </patternFill>
    </fill>
    <fill>
      <patternFill patternType="gray125">
        <bgColor theme="9" tint="0.79998168889431442"/>
      </patternFill>
    </fill>
    <fill>
      <patternFill patternType="gray125">
        <bgColor theme="7" tint="0.79995117038483843"/>
      </patternFill>
    </fill>
    <fill>
      <patternFill patternType="gray125">
        <bgColor theme="2"/>
      </patternFill>
    </fill>
  </fills>
  <borders count="42">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top/>
      <bottom style="thin">
        <color auto="1"/>
      </bottom>
      <diagonal/>
    </border>
    <border>
      <left style="thin">
        <color auto="1"/>
      </left>
      <right/>
      <top style="thick">
        <color auto="1"/>
      </top>
      <bottom style="thick">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ck">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ck">
        <color auto="1"/>
      </bottom>
      <diagonal/>
    </border>
    <border>
      <left style="thick">
        <color auto="1"/>
      </left>
      <right style="thin">
        <color auto="1"/>
      </right>
      <top/>
      <bottom style="thick">
        <color auto="1"/>
      </bottom>
      <diagonal/>
    </border>
    <border>
      <left style="thin">
        <color auto="1"/>
      </left>
      <right/>
      <top/>
      <bottom style="thick">
        <color auto="1"/>
      </bottom>
      <diagonal/>
    </border>
    <border>
      <left/>
      <right style="thin">
        <color auto="1"/>
      </right>
      <top style="thin">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thick">
        <color auto="1"/>
      </left>
      <right/>
      <top style="thick">
        <color auto="1"/>
      </top>
      <bottom/>
      <diagonal/>
    </border>
    <border>
      <left/>
      <right/>
      <top style="thick">
        <color auto="1"/>
      </top>
      <bottom/>
      <diagonal/>
    </border>
    <border>
      <left style="thin">
        <color auto="1"/>
      </left>
      <right style="thick">
        <color auto="1"/>
      </right>
      <top style="thick">
        <color auto="1"/>
      </top>
      <bottom/>
      <diagonal/>
    </border>
    <border>
      <left/>
      <right style="thin">
        <color auto="1"/>
      </right>
      <top style="thick">
        <color auto="1"/>
      </top>
      <bottom/>
      <diagonal/>
    </border>
  </borders>
  <cellStyleXfs count="3">
    <xf numFmtId="0" fontId="0" fillId="0" borderId="0"/>
    <xf numFmtId="0" fontId="7" fillId="9" borderId="0" applyNumberFormat="0" applyBorder="0" applyAlignment="0" applyProtection="0"/>
    <xf numFmtId="0" fontId="8" fillId="10" borderId="0" applyNumberFormat="0" applyBorder="0" applyAlignment="0" applyProtection="0"/>
  </cellStyleXfs>
  <cellXfs count="313">
    <xf numFmtId="0" fontId="0" fillId="0" borderId="0" xfId="0"/>
    <xf numFmtId="0" fontId="0" fillId="0" borderId="0" xfId="0" applyProtection="1">
      <protection locked="0"/>
    </xf>
    <xf numFmtId="10" fontId="0" fillId="0" borderId="0" xfId="0" applyNumberFormat="1" applyProtection="1">
      <protection locked="0"/>
    </xf>
    <xf numFmtId="2" fontId="0" fillId="0" borderId="0" xfId="0" applyNumberFormat="1" applyProtection="1">
      <protection locked="0"/>
    </xf>
    <xf numFmtId="0" fontId="0" fillId="0" borderId="0" xfId="0" applyNumberFormat="1" applyProtection="1">
      <protection locked="0"/>
    </xf>
    <xf numFmtId="0" fontId="1" fillId="0" borderId="0" xfId="0" applyFont="1" applyProtection="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0" fillId="0" borderId="2" xfId="0"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4" xfId="0" applyBorder="1" applyAlignment="1" applyProtection="1">
      <alignment horizontal="center" vertical="center" wrapText="1"/>
      <protection locked="0"/>
    </xf>
    <xf numFmtId="0" fontId="0" fillId="0" borderId="4" xfId="0"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5" xfId="0"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2" fontId="1" fillId="0" borderId="3" xfId="0"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5" xfId="0" applyNumberFormat="1" applyFont="1" applyBorder="1" applyAlignment="1" applyProtection="1">
      <alignment horizontal="center" vertical="center"/>
      <protection locked="0"/>
    </xf>
    <xf numFmtId="2" fontId="1" fillId="0" borderId="5" xfId="0" applyNumberFormat="1" applyFont="1" applyBorder="1" applyAlignment="1" applyProtection="1">
      <alignment horizontal="center" vertical="center"/>
    </xf>
    <xf numFmtId="2" fontId="1" fillId="0" borderId="6" xfId="0" applyNumberFormat="1"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1" xfId="0" applyFont="1" applyBorder="1" applyAlignment="1" applyProtection="1">
      <alignment horizontal="centerContinuous" vertical="center"/>
      <protection locked="0"/>
    </xf>
    <xf numFmtId="0" fontId="1" fillId="0" borderId="12" xfId="0" applyFont="1" applyBorder="1" applyAlignment="1" applyProtection="1">
      <alignment horizontal="centerContinuous" vertical="center"/>
      <protection locked="0"/>
    </xf>
    <xf numFmtId="0" fontId="1" fillId="0" borderId="13" xfId="0" applyFont="1" applyBorder="1" applyAlignment="1" applyProtection="1">
      <alignment horizontal="centerContinuous" vertical="center"/>
      <protection locked="0"/>
    </xf>
    <xf numFmtId="0" fontId="1" fillId="0" borderId="12" xfId="0" applyFont="1" applyBorder="1" applyAlignment="1" applyProtection="1">
      <alignment horizontal="centerContinuous"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textRotation="90" wrapText="1"/>
      <protection locked="0"/>
    </xf>
    <xf numFmtId="0" fontId="1" fillId="0" borderId="21" xfId="0" applyFont="1" applyBorder="1" applyAlignment="1" applyProtection="1">
      <alignment horizontal="center" vertical="center" textRotation="90" wrapText="1"/>
      <protection locked="0"/>
    </xf>
    <xf numFmtId="2" fontId="1" fillId="0" borderId="21" xfId="0" applyNumberFormat="1" applyFont="1" applyBorder="1" applyAlignment="1" applyProtection="1">
      <alignment horizontal="center" vertical="center" textRotation="90" wrapText="1"/>
      <protection locked="0"/>
    </xf>
    <xf numFmtId="2" fontId="1" fillId="0" borderId="22" xfId="0" applyNumberFormat="1" applyFont="1" applyBorder="1" applyAlignment="1" applyProtection="1">
      <alignment horizontal="center" vertical="center" textRotation="90" wrapText="1"/>
      <protection locked="0"/>
    </xf>
    <xf numFmtId="0" fontId="1" fillId="0" borderId="11" xfId="0" applyFont="1" applyBorder="1" applyAlignment="1" applyProtection="1">
      <alignment horizontal="centerContinuous" vertical="center" wrapText="1"/>
      <protection locked="0"/>
    </xf>
    <xf numFmtId="10" fontId="1" fillId="0" borderId="12" xfId="0" applyNumberFormat="1" applyFont="1" applyBorder="1" applyAlignment="1" applyProtection="1">
      <alignment horizontal="centerContinuous" vertical="center" wrapText="1"/>
      <protection locked="0"/>
    </xf>
    <xf numFmtId="2" fontId="1" fillId="0" borderId="12" xfId="0" applyNumberFormat="1" applyFont="1" applyBorder="1" applyAlignment="1" applyProtection="1">
      <alignment horizontal="centerContinuous" vertical="center" wrapText="1"/>
      <protection locked="0"/>
    </xf>
    <xf numFmtId="2" fontId="1" fillId="0" borderId="13" xfId="0" applyNumberFormat="1" applyFont="1" applyBorder="1" applyAlignment="1" applyProtection="1">
      <alignment horizontal="centerContinuous" vertical="center" wrapText="1"/>
      <protection locked="0"/>
    </xf>
    <xf numFmtId="0" fontId="1" fillId="0" borderId="9" xfId="0" applyFont="1" applyBorder="1" applyAlignment="1" applyProtection="1">
      <alignment horizontal="center" vertical="center" wrapText="1"/>
      <protection locked="0"/>
    </xf>
    <xf numFmtId="2" fontId="1" fillId="6" borderId="1" xfId="0" applyNumberFormat="1" applyFont="1" applyFill="1" applyBorder="1" applyAlignment="1" applyProtection="1">
      <alignment horizontal="center" vertical="center"/>
    </xf>
    <xf numFmtId="0" fontId="0" fillId="12" borderId="0" xfId="0" applyFill="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10" fontId="1" fillId="12" borderId="1" xfId="0" applyNumberFormat="1" applyFont="1" applyFill="1" applyBorder="1" applyAlignment="1" applyProtection="1">
      <alignment horizontal="center" vertical="center"/>
    </xf>
    <xf numFmtId="10" fontId="1" fillId="12" borderId="5" xfId="0" applyNumberFormat="1" applyFont="1" applyFill="1" applyBorder="1" applyAlignment="1" applyProtection="1">
      <alignment horizontal="center" vertical="center"/>
    </xf>
    <xf numFmtId="10" fontId="1" fillId="13" borderId="1" xfId="0" applyNumberFormat="1" applyFont="1" applyFill="1" applyBorder="1" applyAlignment="1" applyProtection="1">
      <alignment horizontal="center" vertical="center"/>
    </xf>
    <xf numFmtId="10" fontId="1" fillId="6" borderId="1" xfId="0" applyNumberFormat="1" applyFont="1" applyFill="1" applyBorder="1" applyAlignment="1" applyProtection="1">
      <alignment horizontal="center" vertical="center"/>
    </xf>
    <xf numFmtId="10" fontId="1" fillId="6" borderId="5" xfId="0" applyNumberFormat="1" applyFont="1" applyFill="1" applyBorder="1" applyAlignment="1" applyProtection="1">
      <alignment horizontal="center" vertical="center"/>
    </xf>
    <xf numFmtId="10" fontId="1" fillId="0" borderId="1" xfId="0" applyNumberFormat="1" applyFont="1" applyBorder="1" applyAlignment="1" applyProtection="1">
      <alignment horizontal="center" vertical="center"/>
    </xf>
    <xf numFmtId="10" fontId="1" fillId="0" borderId="1" xfId="0" applyNumberFormat="1" applyFont="1" applyFill="1" applyBorder="1" applyAlignment="1" applyProtection="1">
      <alignment horizontal="center" vertical="center"/>
    </xf>
    <xf numFmtId="10" fontId="1" fillId="0" borderId="5" xfId="0" applyNumberFormat="1" applyFont="1" applyFill="1" applyBorder="1" applyAlignment="1" applyProtection="1">
      <alignment horizontal="center" vertical="center"/>
    </xf>
    <xf numFmtId="0" fontId="1" fillId="8" borderId="11" xfId="0" applyFont="1" applyFill="1" applyBorder="1" applyAlignment="1" applyProtection="1">
      <alignment horizontal="centerContinuous" vertical="center" wrapText="1"/>
    </xf>
    <xf numFmtId="0" fontId="1" fillId="8" borderId="12" xfId="0" applyFont="1" applyFill="1" applyBorder="1" applyAlignment="1" applyProtection="1">
      <alignment horizontal="centerContinuous" vertical="center" wrapText="1"/>
    </xf>
    <xf numFmtId="10" fontId="1" fillId="8" borderId="12" xfId="0" applyNumberFormat="1" applyFont="1" applyFill="1" applyBorder="1" applyAlignment="1" applyProtection="1">
      <alignment horizontal="centerContinuous" vertical="center" wrapText="1"/>
    </xf>
    <xf numFmtId="2" fontId="1" fillId="8" borderId="12" xfId="0" applyNumberFormat="1" applyFont="1" applyFill="1" applyBorder="1" applyAlignment="1" applyProtection="1">
      <alignment horizontal="centerContinuous" vertical="center" wrapText="1"/>
    </xf>
    <xf numFmtId="2" fontId="1" fillId="8" borderId="13" xfId="0" applyNumberFormat="1" applyFont="1" applyFill="1" applyBorder="1" applyAlignment="1" applyProtection="1">
      <alignment horizontal="centerContinuous" vertical="center" wrapText="1"/>
    </xf>
    <xf numFmtId="0" fontId="1" fillId="6" borderId="11" xfId="0" applyFont="1" applyFill="1" applyBorder="1" applyAlignment="1" applyProtection="1">
      <alignment horizontal="centerContinuous" vertical="center" wrapText="1"/>
    </xf>
    <xf numFmtId="0" fontId="1" fillId="6" borderId="12" xfId="0" applyFont="1" applyFill="1" applyBorder="1" applyAlignment="1" applyProtection="1">
      <alignment horizontal="centerContinuous" vertical="center" wrapText="1"/>
    </xf>
    <xf numFmtId="10" fontId="1" fillId="6" borderId="12" xfId="0" applyNumberFormat="1" applyFont="1" applyFill="1" applyBorder="1" applyAlignment="1" applyProtection="1">
      <alignment horizontal="centerContinuous" vertical="center" wrapText="1"/>
    </xf>
    <xf numFmtId="2" fontId="1" fillId="6" borderId="12" xfId="0" applyNumberFormat="1" applyFont="1" applyFill="1" applyBorder="1" applyAlignment="1" applyProtection="1">
      <alignment horizontal="centerContinuous" vertical="center" wrapText="1"/>
    </xf>
    <xf numFmtId="2" fontId="1" fillId="6" borderId="13" xfId="0" applyNumberFormat="1" applyFont="1" applyFill="1" applyBorder="1" applyAlignment="1" applyProtection="1">
      <alignment horizontal="centerContinuous" vertical="center" wrapText="1"/>
    </xf>
    <xf numFmtId="0" fontId="1" fillId="6" borderId="13" xfId="0" applyFont="1" applyFill="1" applyBorder="1" applyAlignment="1" applyProtection="1">
      <alignment horizontal="centerContinuous" vertical="center" wrapText="1"/>
    </xf>
    <xf numFmtId="0" fontId="1" fillId="7" borderId="12" xfId="0" applyFont="1" applyFill="1" applyBorder="1" applyAlignment="1" applyProtection="1">
      <alignment horizontal="centerContinuous" vertical="center"/>
    </xf>
    <xf numFmtId="0" fontId="1" fillId="7" borderId="12" xfId="0" applyFont="1" applyFill="1" applyBorder="1" applyAlignment="1" applyProtection="1">
      <alignment horizontal="centerContinuous" vertical="center" wrapText="1"/>
    </xf>
    <xf numFmtId="10" fontId="1" fillId="7" borderId="12" xfId="0" applyNumberFormat="1" applyFont="1" applyFill="1" applyBorder="1" applyAlignment="1" applyProtection="1">
      <alignment horizontal="centerContinuous" vertical="center" wrapText="1"/>
    </xf>
    <xf numFmtId="2" fontId="1" fillId="7" borderId="12" xfId="0" applyNumberFormat="1" applyFont="1" applyFill="1" applyBorder="1" applyAlignment="1" applyProtection="1">
      <alignment horizontal="centerContinuous" vertical="center" wrapText="1"/>
    </xf>
    <xf numFmtId="2" fontId="1" fillId="7" borderId="13" xfId="0" applyNumberFormat="1" applyFont="1" applyFill="1" applyBorder="1" applyAlignment="1" applyProtection="1">
      <alignment horizontal="centerContinuous" vertical="center" wrapText="1"/>
    </xf>
    <xf numFmtId="0" fontId="1" fillId="7" borderId="11" xfId="0" applyFont="1" applyFill="1" applyBorder="1" applyAlignment="1" applyProtection="1">
      <alignment horizontal="centerContinuous" vertical="center" wrapText="1"/>
    </xf>
    <xf numFmtId="0" fontId="1" fillId="7" borderId="13" xfId="0" applyFont="1" applyFill="1" applyBorder="1" applyAlignment="1" applyProtection="1">
      <alignment horizontal="centerContinuous" vertical="center"/>
    </xf>
    <xf numFmtId="0" fontId="1" fillId="8" borderId="23" xfId="0" applyFont="1" applyFill="1" applyBorder="1" applyAlignment="1" applyProtection="1">
      <alignment horizontal="center" vertical="center" textRotation="90" wrapText="1"/>
    </xf>
    <xf numFmtId="0" fontId="1" fillId="8" borderId="21" xfId="0" applyFont="1" applyFill="1" applyBorder="1" applyAlignment="1" applyProtection="1">
      <alignment horizontal="center" vertical="center" textRotation="90" wrapText="1"/>
    </xf>
    <xf numFmtId="2" fontId="1" fillId="8" borderId="21" xfId="0" applyNumberFormat="1" applyFont="1" applyFill="1" applyBorder="1" applyAlignment="1" applyProtection="1">
      <alignment horizontal="center" vertical="center" textRotation="90" wrapText="1"/>
    </xf>
    <xf numFmtId="2" fontId="1" fillId="8" borderId="22" xfId="0" applyNumberFormat="1" applyFont="1" applyFill="1" applyBorder="1" applyAlignment="1" applyProtection="1">
      <alignment horizontal="center" vertical="center" textRotation="90" wrapText="1"/>
    </xf>
    <xf numFmtId="2" fontId="1" fillId="8" borderId="27" xfId="0" applyNumberFormat="1" applyFont="1" applyFill="1" applyBorder="1" applyAlignment="1" applyProtection="1">
      <alignment horizontal="center" vertical="center" textRotation="90" wrapText="1"/>
    </xf>
    <xf numFmtId="2" fontId="1" fillId="8" borderId="9" xfId="0" applyNumberFormat="1" applyFont="1" applyFill="1" applyBorder="1" applyAlignment="1" applyProtection="1">
      <alignment horizontal="center" vertical="center" textRotation="90" wrapText="1"/>
    </xf>
    <xf numFmtId="0" fontId="1" fillId="6" borderId="23" xfId="0" applyFont="1" applyFill="1" applyBorder="1" applyAlignment="1" applyProtection="1">
      <alignment horizontal="center" vertical="center" textRotation="90" wrapText="1"/>
    </xf>
    <xf numFmtId="0" fontId="1" fillId="6" borderId="21" xfId="0" applyFont="1" applyFill="1" applyBorder="1" applyAlignment="1" applyProtection="1">
      <alignment horizontal="center" vertical="center" textRotation="90" wrapText="1"/>
    </xf>
    <xf numFmtId="2" fontId="1" fillId="6" borderId="21" xfId="0" applyNumberFormat="1" applyFont="1" applyFill="1" applyBorder="1" applyAlignment="1" applyProtection="1">
      <alignment horizontal="center" vertical="center" textRotation="90" wrapText="1"/>
    </xf>
    <xf numFmtId="2" fontId="1" fillId="6" borderId="22" xfId="0" applyNumberFormat="1" applyFont="1" applyFill="1" applyBorder="1" applyAlignment="1" applyProtection="1">
      <alignment horizontal="center" vertical="center" textRotation="90" wrapText="1"/>
    </xf>
    <xf numFmtId="2" fontId="1" fillId="6" borderId="27" xfId="0" applyNumberFormat="1" applyFont="1" applyFill="1" applyBorder="1" applyAlignment="1" applyProtection="1">
      <alignment horizontal="center" vertical="center" textRotation="90" wrapText="1"/>
    </xf>
    <xf numFmtId="0" fontId="1" fillId="7" borderId="25" xfId="0" applyFont="1" applyFill="1" applyBorder="1" applyAlignment="1" applyProtection="1">
      <alignment horizontal="center" vertical="center" textRotation="90" wrapText="1"/>
    </xf>
    <xf numFmtId="0" fontId="1" fillId="7" borderId="21" xfId="0" applyFont="1" applyFill="1" applyBorder="1" applyAlignment="1" applyProtection="1">
      <alignment horizontal="center" vertical="center" textRotation="90" wrapText="1"/>
    </xf>
    <xf numFmtId="2" fontId="1" fillId="7" borderId="21" xfId="0" applyNumberFormat="1" applyFont="1" applyFill="1" applyBorder="1" applyAlignment="1" applyProtection="1">
      <alignment horizontal="center" vertical="center" textRotation="90" wrapText="1"/>
    </xf>
    <xf numFmtId="2" fontId="1" fillId="7" borderId="22" xfId="0" applyNumberFormat="1" applyFont="1" applyFill="1" applyBorder="1" applyAlignment="1" applyProtection="1">
      <alignment horizontal="center" vertical="center" textRotation="90" wrapText="1"/>
    </xf>
    <xf numFmtId="0" fontId="1" fillId="7" borderId="23" xfId="0" applyFont="1" applyFill="1" applyBorder="1" applyAlignment="1" applyProtection="1">
      <alignment horizontal="center" vertical="center" textRotation="90" wrapText="1"/>
    </xf>
    <xf numFmtId="2" fontId="1" fillId="7" borderId="27" xfId="0" applyNumberFormat="1" applyFont="1" applyFill="1" applyBorder="1" applyAlignment="1" applyProtection="1">
      <alignment horizontal="center" vertical="center" textRotation="90" wrapText="1"/>
    </xf>
    <xf numFmtId="2" fontId="1" fillId="7" borderId="9" xfId="0" applyNumberFormat="1" applyFont="1" applyFill="1" applyBorder="1" applyAlignment="1" applyProtection="1">
      <alignment horizontal="center" vertical="center" textRotation="90" wrapText="1"/>
    </xf>
    <xf numFmtId="0" fontId="1" fillId="12" borderId="2" xfId="0" applyFont="1" applyFill="1" applyBorder="1" applyAlignment="1" applyProtection="1">
      <alignment horizontal="center" vertical="center"/>
    </xf>
    <xf numFmtId="0" fontId="1" fillId="12" borderId="1" xfId="0" applyFont="1" applyFill="1" applyBorder="1" applyAlignment="1" applyProtection="1">
      <alignment horizontal="center" vertical="center"/>
    </xf>
    <xf numFmtId="0" fontId="1" fillId="12" borderId="1" xfId="0" applyNumberFormat="1" applyFont="1" applyFill="1" applyBorder="1" applyAlignment="1" applyProtection="1">
      <alignment horizontal="center" vertical="center"/>
    </xf>
    <xf numFmtId="2" fontId="1" fillId="12" borderId="3" xfId="0" applyNumberFormat="1" applyFont="1" applyFill="1" applyBorder="1" applyAlignment="1" applyProtection="1">
      <alignment horizontal="center" vertical="center"/>
    </xf>
    <xf numFmtId="2" fontId="1" fillId="12" borderId="14" xfId="0" applyNumberFormat="1" applyFont="1" applyFill="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6" borderId="1" xfId="0" applyNumberFormat="1" applyFont="1" applyFill="1" applyBorder="1" applyAlignment="1" applyProtection="1">
      <alignment horizontal="center" vertical="center"/>
    </xf>
    <xf numFmtId="2" fontId="1" fillId="6" borderId="14" xfId="0" applyNumberFormat="1" applyFont="1" applyFill="1" applyBorder="1" applyAlignment="1" applyProtection="1">
      <alignment horizontal="center" vertical="center"/>
    </xf>
    <xf numFmtId="0" fontId="1" fillId="12" borderId="26"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NumberFormat="1" applyFont="1" applyBorder="1" applyAlignment="1" applyProtection="1">
      <alignment horizontal="center" vertical="center"/>
    </xf>
    <xf numFmtId="2" fontId="1" fillId="0" borderId="3" xfId="0" applyNumberFormat="1" applyFont="1" applyBorder="1" applyAlignment="1" applyProtection="1">
      <alignment horizontal="center" vertical="center"/>
    </xf>
    <xf numFmtId="2" fontId="1" fillId="0" borderId="14" xfId="0" applyNumberFormat="1" applyFont="1" applyBorder="1" applyAlignment="1" applyProtection="1">
      <alignment horizontal="center" vertical="center"/>
    </xf>
    <xf numFmtId="2" fontId="1" fillId="6" borderId="3" xfId="0" applyNumberFormat="1"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1" fillId="7" borderId="1" xfId="0" applyNumberFormat="1" applyFont="1" applyFill="1" applyBorder="1" applyAlignment="1" applyProtection="1">
      <alignment horizontal="center" vertical="center"/>
    </xf>
    <xf numFmtId="10" fontId="1" fillId="7" borderId="1" xfId="0" applyNumberFormat="1" applyFont="1" applyFill="1" applyBorder="1" applyAlignment="1" applyProtection="1">
      <alignment horizontal="center" vertical="center"/>
    </xf>
    <xf numFmtId="2" fontId="1" fillId="7" borderId="3" xfId="0" applyNumberFormat="1" applyFont="1" applyFill="1" applyBorder="1" applyAlignment="1" applyProtection="1">
      <alignment horizontal="center" vertical="center"/>
    </xf>
    <xf numFmtId="2" fontId="1" fillId="7" borderId="14" xfId="0" applyNumberFormat="1" applyFont="1" applyFill="1" applyBorder="1" applyAlignment="1" applyProtection="1">
      <alignment horizontal="center" vertical="center"/>
    </xf>
    <xf numFmtId="0" fontId="1" fillId="7" borderId="26" xfId="0" applyFont="1" applyFill="1" applyBorder="1" applyAlignment="1" applyProtection="1">
      <alignment horizontal="center" vertical="center"/>
    </xf>
    <xf numFmtId="0" fontId="1" fillId="12" borderId="4" xfId="0" applyFont="1" applyFill="1" applyBorder="1" applyAlignment="1" applyProtection="1">
      <alignment horizontal="center" vertical="center"/>
    </xf>
    <xf numFmtId="0" fontId="1" fillId="12" borderId="5" xfId="0" applyFont="1" applyFill="1" applyBorder="1" applyAlignment="1" applyProtection="1">
      <alignment horizontal="center" vertical="center"/>
    </xf>
    <xf numFmtId="0" fontId="1" fillId="12" borderId="5" xfId="0" applyNumberFormat="1" applyFont="1" applyFill="1" applyBorder="1" applyAlignment="1" applyProtection="1">
      <alignment horizontal="center" vertical="center"/>
    </xf>
    <xf numFmtId="2" fontId="1" fillId="12" borderId="6" xfId="0" applyNumberFormat="1"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5" xfId="0" applyNumberFormat="1" applyFont="1" applyBorder="1" applyAlignment="1" applyProtection="1">
      <alignment horizontal="center" vertical="center"/>
    </xf>
    <xf numFmtId="2" fontId="1" fillId="0" borderId="15" xfId="0" applyNumberFormat="1" applyFont="1" applyBorder="1" applyAlignment="1" applyProtection="1">
      <alignment horizontal="center" vertical="center"/>
    </xf>
    <xf numFmtId="0" fontId="1" fillId="6" borderId="4" xfId="0" applyFont="1" applyFill="1" applyBorder="1" applyAlignment="1" applyProtection="1">
      <alignment horizontal="center" vertical="center"/>
    </xf>
    <xf numFmtId="0" fontId="1" fillId="6" borderId="5" xfId="0" applyFont="1" applyFill="1" applyBorder="1" applyAlignment="1" applyProtection="1">
      <alignment horizontal="center" vertical="center"/>
    </xf>
    <xf numFmtId="0" fontId="1" fillId="6" borderId="5" xfId="0" applyNumberFormat="1" applyFont="1" applyFill="1" applyBorder="1" applyAlignment="1" applyProtection="1">
      <alignment horizontal="center" vertical="center"/>
    </xf>
    <xf numFmtId="2" fontId="1" fillId="6" borderId="15" xfId="0" applyNumberFormat="1" applyFont="1" applyFill="1" applyBorder="1" applyAlignment="1" applyProtection="1">
      <alignment horizontal="center" vertical="center"/>
    </xf>
    <xf numFmtId="0" fontId="1" fillId="12" borderId="31"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0" fontId="1" fillId="7" borderId="5" xfId="0" applyNumberFormat="1" applyFont="1" applyFill="1" applyBorder="1" applyAlignment="1" applyProtection="1">
      <alignment horizontal="center" vertical="center"/>
    </xf>
    <xf numFmtId="10" fontId="1" fillId="7" borderId="5" xfId="0" applyNumberFormat="1" applyFont="1" applyFill="1" applyBorder="1" applyAlignment="1" applyProtection="1">
      <alignment horizontal="center" vertical="center"/>
    </xf>
    <xf numFmtId="2" fontId="1" fillId="7" borderId="15" xfId="0" applyNumberFormat="1" applyFont="1" applyFill="1" applyBorder="1" applyAlignment="1" applyProtection="1">
      <alignment horizontal="center" vertical="center"/>
    </xf>
    <xf numFmtId="2" fontId="1" fillId="7" borderId="6" xfId="0" applyNumberFormat="1" applyFont="1" applyFill="1" applyBorder="1" applyAlignment="1" applyProtection="1">
      <alignment horizontal="center" vertical="center"/>
    </xf>
    <xf numFmtId="0" fontId="0" fillId="3" borderId="12" xfId="0" applyFill="1" applyBorder="1" applyAlignment="1" applyProtection="1">
      <alignment horizontal="centerContinuous" vertical="center"/>
    </xf>
    <xf numFmtId="1" fontId="0" fillId="3" borderId="12" xfId="0" applyNumberFormat="1" applyFill="1" applyBorder="1" applyAlignment="1" applyProtection="1">
      <alignment horizontal="centerContinuous" vertical="center"/>
    </xf>
    <xf numFmtId="0" fontId="0" fillId="3" borderId="13" xfId="0" applyFill="1" applyBorder="1" applyAlignment="1" applyProtection="1">
      <alignment horizontal="centerContinuous" vertical="center"/>
    </xf>
    <xf numFmtId="0" fontId="0" fillId="0" borderId="0" xfId="0" applyProtection="1"/>
    <xf numFmtId="0" fontId="0" fillId="4" borderId="12" xfId="0" applyFill="1" applyBorder="1" applyProtection="1"/>
    <xf numFmtId="1" fontId="0" fillId="4" borderId="12" xfId="0" applyNumberFormat="1" applyFill="1" applyBorder="1" applyProtection="1"/>
    <xf numFmtId="0" fontId="0" fillId="0" borderId="12" xfId="0" applyBorder="1" applyProtection="1"/>
    <xf numFmtId="0" fontId="3" fillId="3" borderId="12" xfId="0" applyFont="1" applyFill="1" applyBorder="1" applyAlignment="1" applyProtection="1">
      <alignment horizontal="centerContinuous" vertical="center"/>
    </xf>
    <xf numFmtId="1" fontId="3" fillId="3" borderId="12" xfId="0" applyNumberFormat="1"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4" borderId="12" xfId="0" applyFont="1" applyFill="1" applyBorder="1" applyAlignment="1" applyProtection="1">
      <alignment horizontal="centerContinuous" vertical="center"/>
    </xf>
    <xf numFmtId="1" fontId="3" fillId="4" borderId="12" xfId="0" applyNumberFormat="1" applyFont="1" applyFill="1" applyBorder="1" applyAlignment="1" applyProtection="1">
      <alignment horizontal="centerContinuous" vertical="center"/>
    </xf>
    <xf numFmtId="0" fontId="3" fillId="4" borderId="0" xfId="0" applyFont="1" applyFill="1" applyBorder="1" applyAlignment="1" applyProtection="1">
      <alignment horizontal="centerContinuous" vertical="center"/>
    </xf>
    <xf numFmtId="0" fontId="2" fillId="0" borderId="11" xfId="0" applyFont="1" applyBorder="1" applyAlignment="1" applyProtection="1">
      <alignment horizontal="centerContinuous" vertical="center"/>
    </xf>
    <xf numFmtId="0" fontId="2" fillId="0" borderId="12" xfId="0" applyFont="1" applyBorder="1" applyAlignment="1" applyProtection="1">
      <alignment horizontal="centerContinuous" vertical="center"/>
    </xf>
    <xf numFmtId="1" fontId="2" fillId="0" borderId="16" xfId="0" applyNumberFormat="1" applyFont="1" applyFill="1" applyBorder="1" applyAlignment="1" applyProtection="1">
      <alignment horizontal="centerContinuous" vertical="center" wrapText="1"/>
    </xf>
    <xf numFmtId="2" fontId="2" fillId="0" borderId="17" xfId="0" applyNumberFormat="1" applyFont="1" applyFill="1" applyBorder="1" applyAlignment="1" applyProtection="1">
      <alignment horizontal="centerContinuous" vertical="center" wrapText="1"/>
    </xf>
    <xf numFmtId="2" fontId="2" fillId="0" borderId="18" xfId="0" applyNumberFormat="1" applyFont="1" applyFill="1" applyBorder="1" applyAlignment="1" applyProtection="1">
      <alignment horizontal="centerContinuous" vertical="center" wrapText="1"/>
    </xf>
    <xf numFmtId="0" fontId="2" fillId="5" borderId="11" xfId="0" applyFont="1" applyFill="1" applyBorder="1" applyAlignment="1" applyProtection="1">
      <alignment horizontal="centerContinuous" vertical="center" wrapText="1"/>
    </xf>
    <xf numFmtId="0" fontId="2" fillId="5" borderId="12" xfId="0" applyFont="1" applyFill="1" applyBorder="1" applyAlignment="1" applyProtection="1">
      <alignment horizontal="centerContinuous" vertical="center" wrapText="1"/>
    </xf>
    <xf numFmtId="10" fontId="2" fillId="5" borderId="12" xfId="0" applyNumberFormat="1" applyFont="1" applyFill="1" applyBorder="1" applyAlignment="1" applyProtection="1">
      <alignment horizontal="centerContinuous" vertical="center" wrapText="1"/>
    </xf>
    <xf numFmtId="2" fontId="2" fillId="5" borderId="12" xfId="0" applyNumberFormat="1" applyFont="1" applyFill="1" applyBorder="1" applyAlignment="1" applyProtection="1">
      <alignment horizontal="centerContinuous" vertical="center" wrapText="1"/>
    </xf>
    <xf numFmtId="2" fontId="2" fillId="5" borderId="13" xfId="0" applyNumberFormat="1" applyFont="1" applyFill="1" applyBorder="1" applyAlignment="1" applyProtection="1">
      <alignment horizontal="centerContinuous" vertical="center" wrapText="1"/>
    </xf>
    <xf numFmtId="0" fontId="2" fillId="6" borderId="11" xfId="0" applyFont="1" applyFill="1" applyBorder="1" applyAlignment="1" applyProtection="1">
      <alignment horizontal="centerContinuous" vertical="center" wrapText="1"/>
    </xf>
    <xf numFmtId="0" fontId="2" fillId="6" borderId="12" xfId="0" applyFont="1" applyFill="1" applyBorder="1" applyAlignment="1" applyProtection="1">
      <alignment horizontal="centerContinuous" vertical="center" wrapText="1"/>
    </xf>
    <xf numFmtId="0" fontId="2" fillId="6" borderId="12" xfId="0" applyNumberFormat="1" applyFont="1" applyFill="1" applyBorder="1" applyAlignment="1" applyProtection="1">
      <alignment horizontal="centerContinuous" vertical="center" wrapText="1"/>
    </xf>
    <xf numFmtId="10" fontId="2" fillId="6" borderId="12" xfId="0" applyNumberFormat="1" applyFont="1" applyFill="1" applyBorder="1" applyAlignment="1" applyProtection="1">
      <alignment horizontal="centerContinuous" vertical="center" wrapText="1"/>
    </xf>
    <xf numFmtId="0" fontId="2" fillId="7" borderId="11" xfId="0" applyFont="1" applyFill="1" applyBorder="1" applyAlignment="1" applyProtection="1">
      <alignment horizontal="centerContinuous" vertical="center" wrapText="1"/>
    </xf>
    <xf numFmtId="0" fontId="2" fillId="7" borderId="12" xfId="0" applyFont="1" applyFill="1" applyBorder="1" applyAlignment="1" applyProtection="1">
      <alignment horizontal="centerContinuous" vertical="center" wrapText="1"/>
    </xf>
    <xf numFmtId="0" fontId="2" fillId="7" borderId="12" xfId="0" applyNumberFormat="1" applyFont="1" applyFill="1" applyBorder="1" applyAlignment="1" applyProtection="1">
      <alignment horizontal="centerContinuous" vertical="center" wrapText="1"/>
    </xf>
    <xf numFmtId="10" fontId="2" fillId="7" borderId="12" xfId="0" applyNumberFormat="1" applyFont="1" applyFill="1" applyBorder="1" applyAlignment="1" applyProtection="1">
      <alignment horizontal="centerContinuous" vertical="center" wrapText="1"/>
    </xf>
    <xf numFmtId="0" fontId="2" fillId="7" borderId="13" xfId="0" applyFont="1" applyFill="1" applyBorder="1" applyAlignment="1" applyProtection="1">
      <alignment horizontal="centerContinuous" vertical="center" wrapText="1"/>
    </xf>
    <xf numFmtId="0" fontId="2" fillId="0" borderId="0" xfId="0" applyFont="1" applyProtection="1"/>
    <xf numFmtId="1" fontId="0" fillId="0" borderId="0" xfId="0" applyNumberFormat="1" applyProtection="1"/>
    <xf numFmtId="0" fontId="0" fillId="0" borderId="0" xfId="0" applyNumberFormat="1" applyProtection="1"/>
    <xf numFmtId="0" fontId="9" fillId="14" borderId="11" xfId="1" applyFont="1" applyFill="1" applyBorder="1" applyAlignment="1" applyProtection="1">
      <alignment horizontal="centerContinuous" vertical="center"/>
    </xf>
    <xf numFmtId="0" fontId="9" fillId="14" borderId="12" xfId="2" applyFont="1" applyFill="1" applyBorder="1" applyAlignment="1" applyProtection="1">
      <alignment horizontal="centerContinuous" vertical="center"/>
    </xf>
    <xf numFmtId="0" fontId="9" fillId="14" borderId="13" xfId="2" applyFont="1" applyFill="1" applyBorder="1" applyAlignment="1" applyProtection="1">
      <alignment horizontal="centerContinuous" vertical="center"/>
    </xf>
    <xf numFmtId="0" fontId="0" fillId="0" borderId="0" xfId="0" applyBorder="1" applyProtection="1"/>
    <xf numFmtId="0" fontId="12" fillId="3" borderId="12" xfId="0" applyFont="1" applyFill="1" applyBorder="1" applyAlignment="1" applyProtection="1">
      <alignment horizontal="centerContinuous" vertical="center" wrapText="1"/>
    </xf>
    <xf numFmtId="0" fontId="4" fillId="4" borderId="12" xfId="0" applyFont="1" applyFill="1" applyBorder="1" applyAlignment="1" applyProtection="1">
      <alignment horizontal="centerContinuous" vertical="center"/>
    </xf>
    <xf numFmtId="0" fontId="10" fillId="3" borderId="11" xfId="0" applyFont="1" applyFill="1" applyBorder="1" applyAlignment="1" applyProtection="1">
      <alignment horizontal="centerContinuous" vertical="center"/>
    </xf>
    <xf numFmtId="0" fontId="2" fillId="0" borderId="7" xfId="0" applyFont="1" applyFill="1" applyBorder="1" applyAlignment="1" applyProtection="1">
      <alignment horizontal="left" vertical="center"/>
    </xf>
    <xf numFmtId="0" fontId="2" fillId="0" borderId="8" xfId="0" applyFont="1" applyBorder="1" applyAlignment="1" applyProtection="1">
      <alignment horizontal="left" vertical="center"/>
    </xf>
    <xf numFmtId="0" fontId="2" fillId="0" borderId="10"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1" fontId="2" fillId="0" borderId="7" xfId="0" applyNumberFormat="1" applyFont="1" applyFill="1" applyBorder="1" applyAlignment="1" applyProtection="1">
      <alignment horizontal="center" vertical="center"/>
    </xf>
    <xf numFmtId="1" fontId="2" fillId="0" borderId="8" xfId="0" applyNumberFormat="1" applyFont="1" applyFill="1" applyBorder="1" applyAlignment="1" applyProtection="1">
      <alignment horizontal="center" vertical="center"/>
    </xf>
    <xf numFmtId="1" fontId="2" fillId="0" borderId="9" xfId="0" applyNumberFormat="1" applyFont="1" applyFill="1" applyBorder="1" applyAlignment="1" applyProtection="1">
      <alignment horizontal="center" vertical="center"/>
    </xf>
    <xf numFmtId="0" fontId="2" fillId="8" borderId="28"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5" borderId="8" xfId="0" applyNumberFormat="1" applyFont="1" applyFill="1" applyBorder="1" applyAlignment="1" applyProtection="1">
      <alignment horizontal="center" vertical="center"/>
    </xf>
    <xf numFmtId="2" fontId="2" fillId="5" borderId="8" xfId="0" applyNumberFormat="1" applyFont="1" applyFill="1" applyBorder="1" applyAlignment="1" applyProtection="1">
      <alignment horizontal="center" vertical="center"/>
    </xf>
    <xf numFmtId="2" fontId="2" fillId="5" borderId="9" xfId="0" applyNumberFormat="1" applyFont="1" applyFill="1" applyBorder="1" applyAlignment="1" applyProtection="1">
      <alignment horizontal="center" vertical="center"/>
    </xf>
    <xf numFmtId="1" fontId="2" fillId="6" borderId="7" xfId="0" applyNumberFormat="1" applyFont="1" applyFill="1" applyBorder="1" applyAlignment="1" applyProtection="1">
      <alignment horizontal="center" vertical="center"/>
    </xf>
    <xf numFmtId="1" fontId="2" fillId="6" borderId="28" xfId="0" applyNumberFormat="1"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10" fontId="2" fillId="6" borderId="8" xfId="0" applyNumberFormat="1" applyFont="1" applyFill="1" applyBorder="1" applyAlignment="1" applyProtection="1">
      <alignment horizontal="center" vertical="center"/>
    </xf>
    <xf numFmtId="10" fontId="2" fillId="6" borderId="10" xfId="0" applyNumberFormat="1" applyFont="1" applyFill="1" applyBorder="1" applyAlignment="1" applyProtection="1">
      <alignment horizontal="center" vertical="center"/>
    </xf>
    <xf numFmtId="1" fontId="2" fillId="6" borderId="9" xfId="0" applyNumberFormat="1" applyFont="1" applyFill="1" applyBorder="1" applyAlignment="1" applyProtection="1">
      <alignment horizontal="center" vertical="center"/>
    </xf>
    <xf numFmtId="1" fontId="2" fillId="7" borderId="28" xfId="0" applyNumberFormat="1" applyFont="1" applyFill="1" applyBorder="1" applyAlignment="1" applyProtection="1">
      <alignment horizontal="center" vertical="center"/>
    </xf>
    <xf numFmtId="0" fontId="2" fillId="7" borderId="8" xfId="0" applyFont="1" applyFill="1" applyBorder="1" applyAlignment="1" applyProtection="1">
      <alignment horizontal="center" vertical="center"/>
    </xf>
    <xf numFmtId="10" fontId="2" fillId="7" borderId="8" xfId="0" applyNumberFormat="1" applyFont="1" applyFill="1" applyBorder="1" applyAlignment="1" applyProtection="1">
      <alignment horizontal="center" vertical="center"/>
    </xf>
    <xf numFmtId="0" fontId="2" fillId="7" borderId="8" xfId="0" applyNumberFormat="1" applyFont="1" applyFill="1" applyBorder="1" applyAlignment="1" applyProtection="1">
      <alignment horizontal="center" vertical="center"/>
    </xf>
    <xf numFmtId="10" fontId="2" fillId="7" borderId="10" xfId="0" applyNumberFormat="1" applyFont="1" applyFill="1" applyBorder="1" applyAlignment="1" applyProtection="1">
      <alignment horizontal="center" vertical="center"/>
    </xf>
    <xf numFmtId="1" fontId="2" fillId="7" borderId="9" xfId="0" applyNumberFormat="1" applyFont="1" applyFill="1" applyBorder="1" applyAlignment="1" applyProtection="1">
      <alignment horizontal="center" vertical="center"/>
    </xf>
    <xf numFmtId="1" fontId="2" fillId="8" borderId="7" xfId="0" applyNumberFormat="1" applyFont="1" applyFill="1" applyBorder="1" applyAlignment="1" applyProtection="1">
      <alignment horizontal="center" vertical="center"/>
    </xf>
    <xf numFmtId="10" fontId="2" fillId="5" borderId="8" xfId="0" applyNumberFormat="1" applyFont="1" applyFill="1" applyBorder="1" applyAlignment="1" applyProtection="1">
      <alignment horizontal="center" vertical="center"/>
    </xf>
    <xf numFmtId="1" fontId="2" fillId="5" borderId="9" xfId="0" applyNumberFormat="1" applyFont="1" applyFill="1" applyBorder="1" applyAlignment="1" applyProtection="1">
      <alignment horizontal="center" vertical="center"/>
    </xf>
    <xf numFmtId="10" fontId="13" fillId="11" borderId="20" xfId="0" applyNumberFormat="1" applyFont="1" applyFill="1" applyBorder="1" applyAlignment="1" applyProtection="1">
      <alignment horizontal="center" vertical="center"/>
    </xf>
    <xf numFmtId="10" fontId="13" fillId="11" borderId="22" xfId="0" applyNumberFormat="1"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1" xfId="0" applyFont="1" applyBorder="1" applyAlignment="1" applyProtection="1">
      <alignment horizontal="left" vertical="center"/>
    </xf>
    <xf numFmtId="0" fontId="2"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1" fontId="2" fillId="0" borderId="2" xfId="0" applyNumberFormat="1" applyFont="1" applyFill="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1" fontId="2" fillId="0" borderId="3" xfId="0" applyNumberFormat="1"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vertical="center"/>
    </xf>
    <xf numFmtId="2" fontId="2" fillId="5" borderId="3" xfId="0" applyNumberFormat="1" applyFont="1" applyFill="1" applyBorder="1" applyAlignment="1" applyProtection="1">
      <alignment horizontal="center" vertical="center"/>
    </xf>
    <xf numFmtId="1" fontId="2" fillId="6" borderId="2" xfId="0" applyNumberFormat="1" applyFont="1" applyFill="1" applyBorder="1" applyAlignment="1" applyProtection="1">
      <alignment horizontal="center" vertical="center"/>
    </xf>
    <xf numFmtId="1" fontId="2" fillId="6" borderId="26" xfId="0" applyNumberFormat="1"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10" fontId="2" fillId="6" borderId="1" xfId="0" applyNumberFormat="1" applyFont="1" applyFill="1" applyBorder="1" applyAlignment="1" applyProtection="1">
      <alignment horizontal="center" vertical="center"/>
    </xf>
    <xf numFmtId="10" fontId="2" fillId="6" borderId="14" xfId="0" applyNumberFormat="1" applyFont="1" applyFill="1" applyBorder="1" applyAlignment="1" applyProtection="1">
      <alignment horizontal="center" vertical="center"/>
    </xf>
    <xf numFmtId="1" fontId="2" fillId="6" borderId="3" xfId="0" applyNumberFormat="1" applyFont="1" applyFill="1" applyBorder="1" applyAlignment="1" applyProtection="1">
      <alignment horizontal="center" vertical="center"/>
    </xf>
    <xf numFmtId="1" fontId="2" fillId="7" borderId="26" xfId="0" applyNumberFormat="1"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10" fontId="2" fillId="7" borderId="1" xfId="0" applyNumberFormat="1" applyFont="1" applyFill="1" applyBorder="1" applyAlignment="1" applyProtection="1">
      <alignment horizontal="center" vertical="center"/>
    </xf>
    <xf numFmtId="0" fontId="2" fillId="7" borderId="1" xfId="0" applyNumberFormat="1" applyFont="1" applyFill="1" applyBorder="1" applyAlignment="1" applyProtection="1">
      <alignment horizontal="center" vertical="center"/>
    </xf>
    <xf numFmtId="10" fontId="2" fillId="7" borderId="14" xfId="0" applyNumberFormat="1" applyFont="1" applyFill="1" applyBorder="1" applyAlignment="1" applyProtection="1">
      <alignment horizontal="center" vertical="center"/>
    </xf>
    <xf numFmtId="1" fontId="2" fillId="7" borderId="3" xfId="0" applyNumberFormat="1" applyFont="1" applyFill="1" applyBorder="1" applyAlignment="1" applyProtection="1">
      <alignment horizontal="center" vertical="center"/>
    </xf>
    <xf numFmtId="1" fontId="2" fillId="8" borderId="2" xfId="0" applyNumberFormat="1" applyFont="1" applyFill="1" applyBorder="1" applyAlignment="1" applyProtection="1">
      <alignment horizontal="center" vertical="center"/>
    </xf>
    <xf numFmtId="10" fontId="2" fillId="5" borderId="1"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10" fontId="13" fillId="11" borderId="2" xfId="0" applyNumberFormat="1" applyFont="1" applyFill="1" applyBorder="1" applyAlignment="1" applyProtection="1">
      <alignment horizontal="center" vertical="center"/>
    </xf>
    <xf numFmtId="0" fontId="14" fillId="2" borderId="1" xfId="1" applyFont="1" applyFill="1" applyBorder="1" applyAlignment="1" applyProtection="1">
      <alignment horizontal="center" vertical="center"/>
    </xf>
    <xf numFmtId="10" fontId="13" fillId="11" borderId="3" xfId="0" applyNumberFormat="1" applyFont="1" applyFill="1" applyBorder="1" applyAlignment="1" applyProtection="1">
      <alignment horizontal="center" vertical="center"/>
    </xf>
    <xf numFmtId="0" fontId="14" fillId="9" borderId="1" xfId="1" applyFont="1" applyBorder="1" applyAlignment="1" applyProtection="1">
      <alignment horizontal="center" vertical="center"/>
    </xf>
    <xf numFmtId="0" fontId="14" fillId="10" borderId="1" xfId="2" applyFont="1" applyBorder="1" applyAlignment="1" applyProtection="1">
      <alignment horizontal="center" vertical="center"/>
    </xf>
    <xf numFmtId="0" fontId="2" fillId="0" borderId="29" xfId="0" applyFont="1" applyFill="1" applyBorder="1" applyAlignment="1" applyProtection="1">
      <alignment horizontal="left" vertical="center"/>
    </xf>
    <xf numFmtId="0" fontId="2" fillId="0" borderId="30" xfId="0" applyFont="1" applyBorder="1" applyAlignment="1" applyProtection="1">
      <alignment horizontal="left" vertical="center"/>
    </xf>
    <xf numFmtId="1" fontId="2" fillId="0" borderId="4" xfId="0" applyNumberFormat="1" applyFont="1" applyFill="1" applyBorder="1" applyAlignment="1" applyProtection="1">
      <alignment horizontal="center" vertical="center"/>
    </xf>
    <xf numFmtId="1" fontId="2" fillId="0" borderId="5" xfId="0" applyNumberFormat="1" applyFont="1" applyFill="1" applyBorder="1" applyAlignment="1" applyProtection="1">
      <alignment horizontal="center" vertical="center"/>
    </xf>
    <xf numFmtId="1" fontId="2" fillId="0" borderId="6" xfId="0" applyNumberFormat="1" applyFont="1" applyFill="1" applyBorder="1" applyAlignment="1" applyProtection="1">
      <alignment horizontal="center" vertical="center"/>
    </xf>
    <xf numFmtId="1" fontId="2" fillId="7" borderId="34" xfId="0" applyNumberFormat="1" applyFont="1" applyFill="1" applyBorder="1" applyAlignment="1" applyProtection="1">
      <alignment horizontal="center" vertical="center"/>
    </xf>
    <xf numFmtId="10" fontId="13" fillId="11" borderId="4" xfId="0" applyNumberFormat="1" applyFont="1" applyFill="1" applyBorder="1" applyAlignment="1" applyProtection="1">
      <alignment horizontal="center" vertical="center"/>
    </xf>
    <xf numFmtId="10" fontId="13" fillId="11" borderId="6" xfId="0" applyNumberFormat="1" applyFont="1" applyFill="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1" fontId="2" fillId="0" borderId="18" xfId="0" applyNumberFormat="1" applyFont="1" applyFill="1" applyBorder="1" applyAlignment="1" applyProtection="1">
      <alignment horizontal="center" vertical="center"/>
    </xf>
    <xf numFmtId="1" fontId="2" fillId="6" borderId="16" xfId="0" applyNumberFormat="1" applyFont="1" applyFill="1" applyBorder="1" applyAlignment="1" applyProtection="1">
      <alignment horizontal="center" vertical="center"/>
    </xf>
    <xf numFmtId="1" fontId="2" fillId="6" borderId="19" xfId="0" applyNumberFormat="1" applyFont="1" applyFill="1" applyBorder="1" applyAlignment="1" applyProtection="1">
      <alignment horizontal="center" vertical="center"/>
    </xf>
    <xf numFmtId="0" fontId="2" fillId="6" borderId="17" xfId="0" applyFont="1" applyFill="1" applyBorder="1" applyAlignment="1" applyProtection="1">
      <alignment horizontal="center" vertical="center"/>
    </xf>
    <xf numFmtId="10" fontId="2" fillId="6" borderId="17" xfId="0" applyNumberFormat="1" applyFont="1" applyFill="1" applyBorder="1" applyAlignment="1" applyProtection="1">
      <alignment horizontal="center" vertical="center"/>
    </xf>
    <xf numFmtId="10" fontId="2" fillId="6" borderId="24" xfId="0" applyNumberFormat="1" applyFont="1" applyFill="1" applyBorder="1" applyAlignment="1" applyProtection="1">
      <alignment horizontal="center" vertical="center"/>
    </xf>
    <xf numFmtId="2" fontId="2" fillId="15" borderId="18" xfId="0" applyNumberFormat="1" applyFont="1" applyFill="1" applyBorder="1" applyAlignment="1" applyProtection="1">
      <alignment horizontal="center" vertical="center"/>
    </xf>
    <xf numFmtId="1" fontId="2" fillId="7" borderId="16" xfId="0" applyNumberFormat="1"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17" xfId="0" applyFont="1" applyFill="1" applyBorder="1" applyAlignment="1" applyProtection="1">
      <alignment horizontal="center" vertical="center"/>
    </xf>
    <xf numFmtId="10" fontId="2" fillId="7" borderId="17" xfId="0" applyNumberFormat="1" applyFont="1" applyFill="1" applyBorder="1" applyAlignment="1" applyProtection="1">
      <alignment horizontal="center" vertical="center"/>
    </xf>
    <xf numFmtId="10" fontId="2" fillId="7" borderId="24" xfId="0" applyNumberFormat="1" applyFont="1" applyFill="1" applyBorder="1" applyAlignment="1" applyProtection="1">
      <alignment horizontal="center" vertical="center"/>
    </xf>
    <xf numFmtId="2" fontId="2" fillId="16" borderId="18" xfId="0" applyNumberFormat="1" applyFont="1" applyFill="1" applyBorder="1" applyAlignment="1" applyProtection="1">
      <alignment horizontal="center" vertical="center"/>
    </xf>
    <xf numFmtId="1" fontId="2" fillId="5" borderId="16" xfId="0" applyNumberFormat="1"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10" fontId="2" fillId="5" borderId="17" xfId="0" applyNumberFormat="1" applyFont="1" applyFill="1" applyBorder="1" applyAlignment="1" applyProtection="1">
      <alignment horizontal="center" vertical="center"/>
    </xf>
    <xf numFmtId="10" fontId="2" fillId="5" borderId="24" xfId="0" applyNumberFormat="1" applyFont="1" applyFill="1" applyBorder="1" applyAlignment="1" applyProtection="1">
      <alignment horizontal="center" vertical="center"/>
    </xf>
    <xf numFmtId="2" fontId="2" fillId="17" borderId="18" xfId="0" applyNumberFormat="1" applyFont="1" applyFill="1" applyBorder="1" applyAlignment="1" applyProtection="1">
      <alignment horizontal="center" vertical="center"/>
    </xf>
    <xf numFmtId="10" fontId="2" fillId="14" borderId="16" xfId="0" applyNumberFormat="1" applyFont="1" applyFill="1" applyBorder="1" applyAlignment="1" applyProtection="1">
      <alignment horizontal="center" vertical="center"/>
    </xf>
    <xf numFmtId="10" fontId="2" fillId="14" borderId="18" xfId="0" applyNumberFormat="1" applyFont="1" applyFill="1" applyBorder="1" applyAlignment="1" applyProtection="1">
      <alignment horizontal="center" vertical="center"/>
    </xf>
    <xf numFmtId="0" fontId="0" fillId="0" borderId="0" xfId="0" applyAlignment="1" applyProtection="1">
      <alignment vertical="center"/>
    </xf>
    <xf numFmtId="0" fontId="15" fillId="18" borderId="17" xfId="0" applyFont="1" applyFill="1" applyBorder="1" applyAlignment="1" applyProtection="1">
      <alignment vertical="center"/>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1" fontId="2" fillId="0" borderId="35" xfId="0" applyNumberFormat="1" applyFont="1" applyFill="1" applyBorder="1" applyAlignment="1" applyProtection="1">
      <alignment horizontal="center" vertical="center" wrapText="1"/>
    </xf>
    <xf numFmtId="1" fontId="2" fillId="0" borderId="36" xfId="0" applyNumberFormat="1" applyFont="1" applyFill="1" applyBorder="1" applyAlignment="1" applyProtection="1">
      <alignment horizontal="center" vertical="center" wrapText="1"/>
    </xf>
    <xf numFmtId="1" fontId="2" fillId="0" borderId="40" xfId="0" applyNumberFormat="1" applyFont="1" applyFill="1" applyBorder="1" applyAlignment="1" applyProtection="1">
      <alignment horizontal="center" vertical="center" wrapText="1"/>
    </xf>
    <xf numFmtId="0" fontId="2" fillId="5" borderId="41" xfId="0" applyFont="1" applyFill="1" applyBorder="1" applyAlignment="1" applyProtection="1">
      <alignment horizontal="center" vertical="center" textRotation="90" wrapText="1"/>
    </xf>
    <xf numFmtId="0" fontId="2" fillId="5" borderId="36" xfId="0" applyFont="1" applyFill="1" applyBorder="1" applyAlignment="1" applyProtection="1">
      <alignment horizontal="center" vertical="center" textRotation="90" wrapText="1"/>
    </xf>
    <xf numFmtId="2" fontId="2" fillId="5" borderId="36" xfId="0" applyNumberFormat="1" applyFont="1" applyFill="1" applyBorder="1" applyAlignment="1" applyProtection="1">
      <alignment horizontal="center" vertical="center" textRotation="90" wrapText="1"/>
    </xf>
    <xf numFmtId="2" fontId="2" fillId="5" borderId="40" xfId="0" applyNumberFormat="1" applyFont="1" applyFill="1" applyBorder="1" applyAlignment="1" applyProtection="1">
      <alignment horizontal="center" vertical="center" textRotation="90" wrapText="1"/>
    </xf>
    <xf numFmtId="0" fontId="2" fillId="6" borderId="35" xfId="0" applyFont="1" applyFill="1" applyBorder="1" applyAlignment="1" applyProtection="1">
      <alignment horizontal="center" vertical="center" textRotation="90" wrapText="1"/>
    </xf>
    <xf numFmtId="0" fontId="2" fillId="6" borderId="39" xfId="0" applyFont="1" applyFill="1" applyBorder="1" applyAlignment="1" applyProtection="1">
      <alignment horizontal="center" vertical="center" textRotation="90" wrapText="1"/>
    </xf>
    <xf numFmtId="0" fontId="2" fillId="6" borderId="36" xfId="0" applyFont="1" applyFill="1" applyBorder="1" applyAlignment="1" applyProtection="1">
      <alignment horizontal="center" vertical="center" textRotation="90" wrapText="1"/>
    </xf>
    <xf numFmtId="0" fontId="2" fillId="6" borderId="36" xfId="0" applyNumberFormat="1" applyFont="1" applyFill="1" applyBorder="1" applyAlignment="1" applyProtection="1">
      <alignment horizontal="center" vertical="center" textRotation="90" wrapText="1"/>
    </xf>
    <xf numFmtId="0" fontId="2" fillId="6" borderId="37" xfId="0" applyFont="1" applyFill="1" applyBorder="1" applyAlignment="1" applyProtection="1">
      <alignment horizontal="center" vertical="center" textRotation="90" wrapText="1"/>
    </xf>
    <xf numFmtId="0" fontId="2" fillId="6" borderId="40" xfId="0" applyFont="1" applyFill="1" applyBorder="1" applyAlignment="1" applyProtection="1">
      <alignment horizontal="center" vertical="center" textRotation="90" wrapText="1"/>
    </xf>
    <xf numFmtId="0" fontId="2" fillId="7" borderId="41" xfId="0" applyFont="1" applyFill="1" applyBorder="1" applyAlignment="1" applyProtection="1">
      <alignment horizontal="center" vertical="center" textRotation="90" wrapText="1"/>
    </xf>
    <xf numFmtId="0" fontId="2" fillId="7" borderId="36" xfId="0" applyFont="1" applyFill="1" applyBorder="1" applyAlignment="1" applyProtection="1">
      <alignment horizontal="center" vertical="center" textRotation="90" wrapText="1"/>
    </xf>
    <xf numFmtId="0" fontId="2" fillId="7" borderId="36" xfId="0" applyNumberFormat="1" applyFont="1" applyFill="1" applyBorder="1" applyAlignment="1" applyProtection="1">
      <alignment horizontal="center" vertical="center" textRotation="90" wrapText="1"/>
    </xf>
    <xf numFmtId="0" fontId="2" fillId="7" borderId="37" xfId="0" applyFont="1" applyFill="1" applyBorder="1" applyAlignment="1" applyProtection="1">
      <alignment horizontal="center" vertical="center" textRotation="90" wrapText="1"/>
    </xf>
    <xf numFmtId="0" fontId="2" fillId="7" borderId="40" xfId="0" applyFont="1" applyFill="1" applyBorder="1" applyAlignment="1" applyProtection="1">
      <alignment horizontal="center" vertical="center" textRotation="90" wrapText="1"/>
    </xf>
    <xf numFmtId="0" fontId="2" fillId="5" borderId="35" xfId="0" applyFont="1" applyFill="1" applyBorder="1" applyAlignment="1" applyProtection="1">
      <alignment horizontal="center" vertical="center" textRotation="90" wrapText="1"/>
    </xf>
    <xf numFmtId="2" fontId="2" fillId="5" borderId="37" xfId="0" applyNumberFormat="1" applyFont="1" applyFill="1" applyBorder="1" applyAlignment="1" applyProtection="1">
      <alignment horizontal="center" vertical="center" textRotation="90" wrapText="1"/>
    </xf>
    <xf numFmtId="0" fontId="13" fillId="11" borderId="16" xfId="0" applyFont="1" applyFill="1" applyBorder="1" applyAlignment="1" applyProtection="1">
      <alignment horizontal="center" vertical="center" textRotation="90" wrapText="1"/>
    </xf>
    <xf numFmtId="0" fontId="13" fillId="11" borderId="17" xfId="0" applyFont="1" applyFill="1" applyBorder="1" applyAlignment="1" applyProtection="1">
      <alignment horizontal="center" vertical="center" textRotation="90" wrapText="1"/>
    </xf>
    <xf numFmtId="2" fontId="2" fillId="14" borderId="18" xfId="0" applyNumberFormat="1" applyFont="1" applyFill="1" applyBorder="1" applyAlignment="1" applyProtection="1">
      <alignment horizontal="center" vertical="center" textRotation="90" wrapText="1"/>
    </xf>
    <xf numFmtId="10" fontId="2" fillId="5" borderId="5" xfId="0" applyNumberFormat="1" applyFont="1" applyFill="1" applyBorder="1" applyAlignment="1" applyProtection="1">
      <alignment horizontal="center"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19" xfId="0" applyFont="1" applyFill="1" applyBorder="1" applyAlignment="1" applyProtection="1">
      <alignment horizontal="left" vertical="center"/>
    </xf>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67235</xdr:colOff>
      <xdr:row>0</xdr:row>
      <xdr:rowOff>78444</xdr:rowOff>
    </xdr:from>
    <xdr:to>
      <xdr:col>0</xdr:col>
      <xdr:colOff>2667560</xdr:colOff>
      <xdr:row>0</xdr:row>
      <xdr:rowOff>2212044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235" y="78444"/>
          <a:ext cx="2600325" cy="2133600"/>
        </a:xfrm>
        <a:prstGeom prst="rect">
          <a:avLst/>
        </a:prstGeom>
      </xdr:spPr>
    </xdr:pic>
    <xdr:clientData/>
  </xdr:twoCellAnchor>
  <xdr:twoCellAnchor editAs="oneCell">
    <xdr:from>
      <xdr:col>39</xdr:col>
      <xdr:colOff>526678</xdr:colOff>
      <xdr:row>0</xdr:row>
      <xdr:rowOff>89648</xdr:rowOff>
    </xdr:from>
    <xdr:to>
      <xdr:col>41</xdr:col>
      <xdr:colOff>833594</xdr:colOff>
      <xdr:row>0</xdr:row>
      <xdr:rowOff>2178301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31766" y="89648"/>
          <a:ext cx="2178298" cy="2088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34"/>
  <sheetViews>
    <sheetView showZeros="0" tabSelected="1" topLeftCell="A5" zoomScale="85" zoomScaleNormal="85" workbookViewId="0">
      <pane ySplit="2" topLeftCell="A7" activePane="bottomLeft" state="frozen"/>
      <selection activeCell="A5" sqref="A5"/>
      <selection pane="bottomLeft" activeCell="A5" sqref="A1:XFD1048576"/>
    </sheetView>
  </sheetViews>
  <sheetFormatPr defaultColWidth="9.1796875" defaultRowHeight="14.5" x14ac:dyDescent="0.35"/>
  <cols>
    <col min="1" max="1" width="78.54296875" style="140" bestFit="1" customWidth="1"/>
    <col min="2" max="2" width="20" style="140" bestFit="1" customWidth="1"/>
    <col min="3" max="3" width="27" style="140" customWidth="1"/>
    <col min="4" max="4" width="15.54296875" style="140" customWidth="1"/>
    <col min="5" max="6" width="15.1796875" style="140" bestFit="1" customWidth="1"/>
    <col min="7" max="7" width="24.1796875" style="140" bestFit="1" customWidth="1"/>
    <col min="8" max="8" width="15.54296875" style="170" bestFit="1" customWidth="1"/>
    <col min="9" max="9" width="15.453125" style="140" customWidth="1"/>
    <col min="10" max="10" width="15.81640625" style="140" customWidth="1"/>
    <col min="11" max="11" width="9.7265625" style="140" hidden="1" customWidth="1"/>
    <col min="12" max="13" width="8.26953125" style="140" hidden="1" customWidth="1"/>
    <col min="14" max="14" width="9.1796875" style="140" hidden="1" customWidth="1"/>
    <col min="15" max="15" width="6.81640625" style="140" hidden="1" customWidth="1"/>
    <col min="16" max="16" width="8.26953125" style="140" customWidth="1"/>
    <col min="17" max="17" width="7.7265625" style="140" customWidth="1"/>
    <col min="18" max="18" width="8.453125" style="140" bestFit="1" customWidth="1"/>
    <col min="19" max="19" width="10.54296875" style="140" bestFit="1" customWidth="1"/>
    <col min="20" max="20" width="8.453125" style="140" bestFit="1" customWidth="1"/>
    <col min="21" max="21" width="12.1796875" style="140" bestFit="1" customWidth="1"/>
    <col min="22" max="22" width="10.54296875" style="140" bestFit="1" customWidth="1"/>
    <col min="23" max="23" width="8.81640625" style="140" customWidth="1"/>
    <col min="24" max="26" width="8.453125" style="140" bestFit="1" customWidth="1"/>
    <col min="27" max="27" width="10.54296875" style="140" bestFit="1" customWidth="1"/>
    <col min="28" max="28" width="8.453125" style="140" bestFit="1" customWidth="1"/>
    <col min="29" max="29" width="12.1796875" style="140" bestFit="1" customWidth="1"/>
    <col min="30" max="30" width="11.7265625" style="140" customWidth="1"/>
    <col min="31" max="31" width="7.7265625" style="140" customWidth="1"/>
    <col min="32" max="32" width="9.54296875" style="140" customWidth="1"/>
    <col min="33" max="33" width="9.7265625" style="140" customWidth="1"/>
    <col min="34" max="34" width="8.453125" style="140" bestFit="1" customWidth="1"/>
    <col min="35" max="35" width="10.7265625" style="140" bestFit="1" customWidth="1"/>
    <col min="36" max="36" width="8.453125" style="140" bestFit="1" customWidth="1"/>
    <col min="37" max="37" width="12.1796875" style="140" bestFit="1" customWidth="1"/>
    <col min="38" max="38" width="12.453125" style="140" customWidth="1"/>
    <col min="39" max="39" width="8.1796875" style="140" customWidth="1"/>
    <col min="40" max="40" width="14.1796875" style="140" customWidth="1"/>
    <col min="41" max="42" width="14" style="140" customWidth="1"/>
    <col min="43" max="16384" width="9.1796875" style="140"/>
  </cols>
  <sheetData>
    <row r="1" spans="1:42" ht="180" customHeight="1" thickTop="1" thickBot="1" x14ac:dyDescent="0.4">
      <c r="A1" s="176" t="s">
        <v>101</v>
      </c>
      <c r="B1" s="137"/>
      <c r="C1" s="137"/>
      <c r="D1" s="137"/>
      <c r="E1" s="137"/>
      <c r="F1" s="137"/>
      <c r="G1" s="137"/>
      <c r="H1" s="138"/>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9"/>
    </row>
    <row r="2" spans="1:42" ht="12" customHeight="1" thickTop="1" thickBot="1" x14ac:dyDescent="0.4">
      <c r="A2" s="141"/>
      <c r="B2" s="141"/>
      <c r="C2" s="141"/>
      <c r="D2" s="141"/>
      <c r="E2" s="141"/>
      <c r="F2" s="141"/>
      <c r="G2" s="141"/>
      <c r="H2" s="142"/>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3"/>
      <c r="AO2" s="175"/>
    </row>
    <row r="3" spans="1:42" ht="58.5" customHeight="1" thickTop="1" thickBot="1" x14ac:dyDescent="0.4">
      <c r="A3" s="178" t="s">
        <v>82</v>
      </c>
      <c r="B3" s="144"/>
      <c r="C3" s="144"/>
      <c r="D3" s="144"/>
      <c r="E3" s="144"/>
      <c r="F3" s="144"/>
      <c r="G3" s="144"/>
      <c r="H3" s="145"/>
      <c r="I3" s="144"/>
      <c r="J3" s="144"/>
      <c r="K3" s="144"/>
      <c r="L3" s="144"/>
      <c r="M3" s="144"/>
      <c r="N3" s="144"/>
      <c r="O3" s="144"/>
      <c r="P3" s="144"/>
      <c r="Q3" s="144"/>
      <c r="R3" s="144"/>
      <c r="S3" s="144"/>
      <c r="T3" s="144"/>
      <c r="U3" s="144"/>
      <c r="V3" s="144"/>
      <c r="W3" s="144"/>
      <c r="X3" s="144"/>
      <c r="Y3" s="144"/>
      <c r="Z3" s="144"/>
      <c r="AA3" s="144"/>
      <c r="AB3" s="144"/>
      <c r="AC3" s="144"/>
      <c r="AD3" s="146"/>
      <c r="AE3" s="144"/>
      <c r="AF3" s="144"/>
      <c r="AG3" s="144"/>
      <c r="AH3" s="144"/>
      <c r="AI3" s="144"/>
      <c r="AJ3" s="144"/>
      <c r="AK3" s="144"/>
      <c r="AL3" s="146"/>
      <c r="AM3" s="146"/>
      <c r="AN3" s="146"/>
      <c r="AO3" s="146"/>
      <c r="AP3" s="146"/>
    </row>
    <row r="4" spans="1:42" ht="10.5" customHeight="1" thickTop="1" thickBot="1" x14ac:dyDescent="0.4">
      <c r="A4" s="177"/>
      <c r="B4" s="147"/>
      <c r="C4" s="147"/>
      <c r="D4" s="147"/>
      <c r="E4" s="147"/>
      <c r="F4" s="147"/>
      <c r="G4" s="147"/>
      <c r="H4" s="148"/>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9"/>
    </row>
    <row r="5" spans="1:42" s="169" customFormat="1" ht="26.25" customHeight="1" thickTop="1" thickBot="1" x14ac:dyDescent="0.55000000000000004">
      <c r="A5" s="150" t="s">
        <v>67</v>
      </c>
      <c r="B5" s="151"/>
      <c r="C5" s="151"/>
      <c r="D5" s="150" t="s">
        <v>65</v>
      </c>
      <c r="E5" s="151"/>
      <c r="F5" s="151"/>
      <c r="G5" s="151"/>
      <c r="H5" s="152" t="s">
        <v>89</v>
      </c>
      <c r="I5" s="153"/>
      <c r="J5" s="154"/>
      <c r="K5" s="155" t="s">
        <v>60</v>
      </c>
      <c r="L5" s="156"/>
      <c r="M5" s="157"/>
      <c r="N5" s="158"/>
      <c r="O5" s="159"/>
      <c r="P5" s="160" t="s">
        <v>92</v>
      </c>
      <c r="Q5" s="161"/>
      <c r="R5" s="161"/>
      <c r="S5" s="161"/>
      <c r="T5" s="162"/>
      <c r="U5" s="163"/>
      <c r="V5" s="161"/>
      <c r="W5" s="161"/>
      <c r="X5" s="164" t="s">
        <v>49</v>
      </c>
      <c r="Y5" s="165"/>
      <c r="Z5" s="165"/>
      <c r="AA5" s="165"/>
      <c r="AB5" s="166"/>
      <c r="AC5" s="167"/>
      <c r="AD5" s="168"/>
      <c r="AE5" s="165"/>
      <c r="AF5" s="155" t="s">
        <v>68</v>
      </c>
      <c r="AG5" s="156"/>
      <c r="AH5" s="156"/>
      <c r="AI5" s="156"/>
      <c r="AJ5" s="157"/>
      <c r="AK5" s="158"/>
      <c r="AL5" s="159"/>
      <c r="AM5" s="158"/>
      <c r="AN5" s="172" t="s">
        <v>98</v>
      </c>
      <c r="AO5" s="173"/>
      <c r="AP5" s="174"/>
    </row>
    <row r="6" spans="1:42" ht="243" customHeight="1" thickTop="1" thickBot="1" x14ac:dyDescent="0.4">
      <c r="A6" s="281" t="s">
        <v>2</v>
      </c>
      <c r="B6" s="282" t="s">
        <v>9</v>
      </c>
      <c r="C6" s="283" t="s">
        <v>45</v>
      </c>
      <c r="D6" s="284" t="s">
        <v>72</v>
      </c>
      <c r="E6" s="283" t="s">
        <v>73</v>
      </c>
      <c r="F6" s="282" t="s">
        <v>74</v>
      </c>
      <c r="G6" s="285" t="s">
        <v>75</v>
      </c>
      <c r="H6" s="286" t="s">
        <v>63</v>
      </c>
      <c r="I6" s="287" t="s">
        <v>91</v>
      </c>
      <c r="J6" s="288" t="s">
        <v>94</v>
      </c>
      <c r="K6" s="289" t="s">
        <v>57</v>
      </c>
      <c r="L6" s="290" t="s">
        <v>42</v>
      </c>
      <c r="M6" s="290" t="s">
        <v>59</v>
      </c>
      <c r="N6" s="291" t="s">
        <v>61</v>
      </c>
      <c r="O6" s="292" t="s">
        <v>62</v>
      </c>
      <c r="P6" s="293" t="s">
        <v>84</v>
      </c>
      <c r="Q6" s="294" t="s">
        <v>85</v>
      </c>
      <c r="R6" s="295" t="s">
        <v>42</v>
      </c>
      <c r="S6" s="295" t="s">
        <v>95</v>
      </c>
      <c r="T6" s="296" t="s">
        <v>59</v>
      </c>
      <c r="U6" s="295" t="s">
        <v>96</v>
      </c>
      <c r="V6" s="297" t="s">
        <v>62</v>
      </c>
      <c r="W6" s="298" t="s">
        <v>105</v>
      </c>
      <c r="X6" s="299" t="s">
        <v>84</v>
      </c>
      <c r="Y6" s="299" t="s">
        <v>57</v>
      </c>
      <c r="Z6" s="300" t="s">
        <v>42</v>
      </c>
      <c r="AA6" s="300" t="s">
        <v>95</v>
      </c>
      <c r="AB6" s="301" t="s">
        <v>59</v>
      </c>
      <c r="AC6" s="300" t="s">
        <v>96</v>
      </c>
      <c r="AD6" s="302" t="s">
        <v>62</v>
      </c>
      <c r="AE6" s="303" t="s">
        <v>106</v>
      </c>
      <c r="AF6" s="304" t="s">
        <v>84</v>
      </c>
      <c r="AG6" s="289" t="s">
        <v>57</v>
      </c>
      <c r="AH6" s="290" t="s">
        <v>42</v>
      </c>
      <c r="AI6" s="290" t="s">
        <v>95</v>
      </c>
      <c r="AJ6" s="290" t="s">
        <v>59</v>
      </c>
      <c r="AK6" s="291" t="s">
        <v>96</v>
      </c>
      <c r="AL6" s="305" t="s">
        <v>62</v>
      </c>
      <c r="AM6" s="292" t="s">
        <v>104</v>
      </c>
      <c r="AN6" s="306" t="s">
        <v>80</v>
      </c>
      <c r="AO6" s="307" t="s">
        <v>81</v>
      </c>
      <c r="AP6" s="308" t="s">
        <v>97</v>
      </c>
    </row>
    <row r="7" spans="1:42" s="279" customFormat="1" ht="30" customHeight="1" thickTop="1" x14ac:dyDescent="0.35">
      <c r="A7" s="179" t="str">
        <f>'DATA ENTRY'!A4</f>
        <v>Adams County Sheriff's Office Academy - Flatrock Regional</v>
      </c>
      <c r="B7" s="180" t="str">
        <f>'DATA ENTRY'!B4</f>
        <v>Basic - Agency</v>
      </c>
      <c r="C7" s="181" t="str">
        <f>'DATA ENTRY'!C4</f>
        <v>Commerce City</v>
      </c>
      <c r="D7" s="182">
        <f>'DATA ENTRY'!D4</f>
        <v>116</v>
      </c>
      <c r="E7" s="183">
        <f>'DATA ENTRY'!E4</f>
        <v>48</v>
      </c>
      <c r="F7" s="183">
        <f>'DATA ENTRY'!F4</f>
        <v>84</v>
      </c>
      <c r="G7" s="184" t="str">
        <f>'DATA ENTRY'!G4</f>
        <v>PPCT</v>
      </c>
      <c r="H7" s="185">
        <f>'DATA ENTRY'!H4</f>
        <v>746</v>
      </c>
      <c r="I7" s="186">
        <f>'DATA ENTRY'!I4</f>
        <v>22</v>
      </c>
      <c r="J7" s="187">
        <f>'DATA ENTRY'!J4</f>
        <v>70</v>
      </c>
      <c r="K7" s="188">
        <f>SUM('DATA ENTRY'!K4+'DATA ENTRY'!P4+'DATA ENTRY'!U4)</f>
        <v>100</v>
      </c>
      <c r="L7" s="189">
        <f>SUM('DATA ENTRY'!L4+'DATA ENTRY'!Q4+'DATA ENTRY'!V4)</f>
        <v>96</v>
      </c>
      <c r="M7" s="190">
        <f>SUM('DATA ENTRY'!M4+'DATA ENTRY'!R4+'DATA ENTRY'!W4)</f>
        <v>96</v>
      </c>
      <c r="N7" s="191">
        <f>IFERROR(M7/L7,0)*100</f>
        <v>100</v>
      </c>
      <c r="O7" s="192">
        <f>AVERAGE('DATA ENTRY'!O4,'DATA ENTRY'!T4,'DATA ENTRY'!Y4)</f>
        <v>86.614999999999995</v>
      </c>
      <c r="P7" s="193">
        <f>'DATA ENTRY'!AO4</f>
        <v>39.333333333333336</v>
      </c>
      <c r="Q7" s="194">
        <f>SUM('DATA ENTRY'!Z4+'DATA ENTRY'!AE4+'DATA ENTRY'!AJ4)</f>
        <v>118</v>
      </c>
      <c r="R7" s="195">
        <f>SUM('DATA ENTRY'!AA4+'DATA ENTRY'!AF4+'DATA ENTRY'!AK4)</f>
        <v>113</v>
      </c>
      <c r="S7" s="196">
        <f>(Q7-R7)/Q7</f>
        <v>4.2372881355932202E-2</v>
      </c>
      <c r="T7" s="195">
        <f>SUM('DATA ENTRY'!AB4+'DATA ENTRY'!AG4+'DATA ENTRY'!AL4)</f>
        <v>113</v>
      </c>
      <c r="U7" s="196">
        <f>IFERROR(T7/R7,0)</f>
        <v>1</v>
      </c>
      <c r="V7" s="197">
        <f>AVERAGE('DATA ENTRY'!AD4,'DATA ENTRY'!AI4,'DATA ENTRY'!AN4)%</f>
        <v>0.85560000000000003</v>
      </c>
      <c r="W7" s="198">
        <f>RANK(V7,$V$7:$V$30)</f>
        <v>2</v>
      </c>
      <c r="X7" s="199">
        <f>'DATA ENTRY'!BE4</f>
        <v>73</v>
      </c>
      <c r="Y7" s="199">
        <f>SUM('DATA ENTRY'!AP4+'DATA ENTRY'!AU4+'DATA ENTRY'!AZ4)</f>
        <v>146</v>
      </c>
      <c r="Z7" s="200">
        <f>SUM('DATA ENTRY'!AQ4+'DATA ENTRY'!AV4+'DATA ENTRY'!BA4)</f>
        <v>135</v>
      </c>
      <c r="AA7" s="201">
        <f>(Y7-Z7)/Y7</f>
        <v>7.5342465753424653E-2</v>
      </c>
      <c r="AB7" s="202">
        <f>SUM('DATA ENTRY'!AR4+'DATA ENTRY'!AW4+'DATA ENTRY'!BB4)</f>
        <v>135</v>
      </c>
      <c r="AC7" s="201">
        <f>IFERROR(AB7/Z7,0)</f>
        <v>1</v>
      </c>
      <c r="AD7" s="203">
        <f>AVERAGE('DATA ENTRY'!AT4,'DATA ENTRY'!AY4, 'DATA ENTRY'!BD4)%</f>
        <v>0.8569</v>
      </c>
      <c r="AE7" s="204">
        <f>RANK(AD7, $AD$7:$AD$30)</f>
        <v>2</v>
      </c>
      <c r="AF7" s="205">
        <f>'DATA ENTRY'!BU4</f>
        <v>50.333333333333336</v>
      </c>
      <c r="AG7" s="188">
        <f>SUM('DATA ENTRY'!BF4+'DATA ENTRY'!BK4+'DATA ENTRY'!BP4)</f>
        <v>151</v>
      </c>
      <c r="AH7" s="189">
        <f>'DATA ENTRY'!BG4+'DATA ENTRY'!BL4+'DATA ENTRY'!BQ4</f>
        <v>143</v>
      </c>
      <c r="AI7" s="206">
        <f>(AG7-AH7)/AG7</f>
        <v>5.2980132450331126E-2</v>
      </c>
      <c r="AJ7" s="190">
        <f>'DATA ENTRY'!BH4+'DATA ENTRY'!BM4+'DATA ENTRY'!BR4</f>
        <v>143</v>
      </c>
      <c r="AK7" s="206">
        <f>IFERROR(AJ7/AH7,0)</f>
        <v>1</v>
      </c>
      <c r="AL7" s="206">
        <f>AVERAGE('DATA ENTRY'!BJ4,'DATA ENTRY'!BO4,'DATA ENTRY'!BT4)%</f>
        <v>0.85033333333333316</v>
      </c>
      <c r="AM7" s="207">
        <f>RANK(AL7, $AL$7:$AL$30)</f>
        <v>2</v>
      </c>
      <c r="AN7" s="208">
        <f>AVERAGE(V7,AD7,AL7)</f>
        <v>0.85427777777777758</v>
      </c>
      <c r="AO7" s="242">
        <f t="shared" ref="AO7:AO30" si="0">RANK(AN7,$AN$7:$AN$30)</f>
        <v>2</v>
      </c>
      <c r="AP7" s="209">
        <f>AVERAGE(U7,AC7,AK7)</f>
        <v>1</v>
      </c>
    </row>
    <row r="8" spans="1:42" s="279" customFormat="1" ht="30" customHeight="1" x14ac:dyDescent="0.35">
      <c r="A8" s="210" t="str">
        <f>'DATA ENTRY'!A5</f>
        <v>AIMS Community College</v>
      </c>
      <c r="B8" s="211" t="str">
        <f>'DATA ENTRY'!B5</f>
        <v>Basic</v>
      </c>
      <c r="C8" s="212" t="str">
        <f>'DATA ENTRY'!C5</f>
        <v>Windsor</v>
      </c>
      <c r="D8" s="213">
        <f>'DATA ENTRY'!D5</f>
        <v>72</v>
      </c>
      <c r="E8" s="214">
        <f>'DATA ENTRY'!E5</f>
        <v>44</v>
      </c>
      <c r="F8" s="214">
        <f>'DATA ENTRY'!F5</f>
        <v>62</v>
      </c>
      <c r="G8" s="215" t="str">
        <f>'DATA ENTRY'!G5</f>
        <v>PPCT</v>
      </c>
      <c r="H8" s="216">
        <f>'DATA ENTRY'!H5</f>
        <v>644</v>
      </c>
      <c r="I8" s="217" t="str">
        <f>'DATA ENTRY'!I5</f>
        <v>17 / 33</v>
      </c>
      <c r="J8" s="218">
        <f>'DATA ENTRY'!J5</f>
        <v>30</v>
      </c>
      <c r="K8" s="219">
        <f>SUM('DATA ENTRY'!K5+'DATA ENTRY'!P5+'DATA ENTRY'!U5)</f>
        <v>18</v>
      </c>
      <c r="L8" s="220">
        <f>SUM('DATA ENTRY'!L5+'DATA ENTRY'!Q5+'DATA ENTRY'!V5)</f>
        <v>15</v>
      </c>
      <c r="M8" s="221">
        <f>SUM('DATA ENTRY'!M5+'DATA ENTRY'!R5+'DATA ENTRY'!W5)</f>
        <v>15</v>
      </c>
      <c r="N8" s="222">
        <f t="shared" ref="N8:N30" si="1">IFERROR(M8/L8,0)*100</f>
        <v>100</v>
      </c>
      <c r="O8" s="223">
        <f>AVERAGE('DATA ENTRY'!O5,'DATA ENTRY'!T5,'DATA ENTRY'!Y5)</f>
        <v>79.23</v>
      </c>
      <c r="P8" s="224">
        <f>'DATA ENTRY'!AO5</f>
        <v>27</v>
      </c>
      <c r="Q8" s="225">
        <f>SUM('DATA ENTRY'!Z5+'DATA ENTRY'!AE5+'DATA ENTRY'!AJ5)</f>
        <v>27</v>
      </c>
      <c r="R8" s="226">
        <f>SUM('DATA ENTRY'!AA5+'DATA ENTRY'!AF5+'DATA ENTRY'!AK5)</f>
        <v>19</v>
      </c>
      <c r="S8" s="227">
        <f t="shared" ref="S8:S30" si="2">(Q8-R8)/Q8</f>
        <v>0.29629629629629628</v>
      </c>
      <c r="T8" s="226">
        <f>SUM('DATA ENTRY'!AB5+'DATA ENTRY'!AG5+'DATA ENTRY'!AL5)</f>
        <v>18</v>
      </c>
      <c r="U8" s="227">
        <f t="shared" ref="U8:U30" si="3">IFERROR(T8/R8,0)</f>
        <v>0.94736842105263153</v>
      </c>
      <c r="V8" s="228">
        <f>AVERAGE('DATA ENTRY'!AD5,'DATA ENTRY'!AI5,'DATA ENTRY'!AN5)%</f>
        <v>0.81700000000000006</v>
      </c>
      <c r="W8" s="229">
        <f t="shared" ref="W8:W30" si="4">RANK(V8,$V$7:$V$30)</f>
        <v>13</v>
      </c>
      <c r="X8" s="230">
        <f>'DATA ENTRY'!BE5</f>
        <v>26</v>
      </c>
      <c r="Y8" s="230">
        <f>SUM('DATA ENTRY'!AP5+'DATA ENTRY'!AU5+'DATA ENTRY'!AZ5)</f>
        <v>26</v>
      </c>
      <c r="Z8" s="231">
        <f>SUM('DATA ENTRY'!AQ5+'DATA ENTRY'!AV5+'DATA ENTRY'!BA5)</f>
        <v>22</v>
      </c>
      <c r="AA8" s="232">
        <f t="shared" ref="AA8:AA30" si="5">(Y8-Z8)/Y8</f>
        <v>0.15384615384615385</v>
      </c>
      <c r="AB8" s="233">
        <f>SUM('DATA ENTRY'!AR5+'DATA ENTRY'!AW5+'DATA ENTRY'!BB5)</f>
        <v>21</v>
      </c>
      <c r="AC8" s="232">
        <f t="shared" ref="AC8:AC30" si="6">IFERROR(AB8/Z8,0)</f>
        <v>0.95454545454545459</v>
      </c>
      <c r="AD8" s="234">
        <f>AVERAGE('DATA ENTRY'!AT5,'DATA ENTRY'!AY5, 'DATA ENTRY'!BD5)%</f>
        <v>0.83319999999999994</v>
      </c>
      <c r="AE8" s="235">
        <f t="shared" ref="AE8:AE30" si="7">RANK(AD8, $AD$7:$AD$30)</f>
        <v>9</v>
      </c>
      <c r="AF8" s="236">
        <f>'DATA ENTRY'!BU5</f>
        <v>30</v>
      </c>
      <c r="AG8" s="219">
        <f>SUM('DATA ENTRY'!BF5+'DATA ENTRY'!BK5+'DATA ENTRY'!BP5)</f>
        <v>30</v>
      </c>
      <c r="AH8" s="220">
        <f>'DATA ENTRY'!BG5+'DATA ENTRY'!BL5+'DATA ENTRY'!BQ5</f>
        <v>24</v>
      </c>
      <c r="AI8" s="237">
        <f t="shared" ref="AI8:AI30" si="8">(AG8-AH8)/AG8</f>
        <v>0.2</v>
      </c>
      <c r="AJ8" s="221">
        <f>'DATA ENTRY'!BH5+'DATA ENTRY'!BM5+'DATA ENTRY'!BR5</f>
        <v>22</v>
      </c>
      <c r="AK8" s="237">
        <f t="shared" ref="AK8:AK30" si="9">IFERROR(AJ8/AH8,0)</f>
        <v>0.91666666666666663</v>
      </c>
      <c r="AL8" s="237">
        <f>AVERAGE('DATA ENTRY'!BJ5,'DATA ENTRY'!BO5,'DATA ENTRY'!BT5)%</f>
        <v>0.79810000000000003</v>
      </c>
      <c r="AM8" s="238">
        <f t="shared" ref="AM8:AM30" si="10">RANK(AL8, $AL$7:$AL$30)</f>
        <v>18</v>
      </c>
      <c r="AN8" s="239">
        <f>AVERAGE(V8,AD8,AL8)</f>
        <v>0.81609999999999994</v>
      </c>
      <c r="AO8" s="240">
        <f t="shared" si="0"/>
        <v>13</v>
      </c>
      <c r="AP8" s="241">
        <f t="shared" ref="AP8:AP30" si="11">AVERAGE(U8,AC8,AK8)</f>
        <v>0.93952684742158421</v>
      </c>
    </row>
    <row r="9" spans="1:42" s="279" customFormat="1" ht="30" customHeight="1" x14ac:dyDescent="0.35">
      <c r="A9" s="210" t="str">
        <f>'DATA ENTRY'!A6</f>
        <v>Arapahoe Community College</v>
      </c>
      <c r="B9" s="211" t="str">
        <f>'DATA ENTRY'!B6</f>
        <v>Basic</v>
      </c>
      <c r="C9" s="212" t="str">
        <f>'DATA ENTRY'!C6</f>
        <v>Littleton</v>
      </c>
      <c r="D9" s="213">
        <f>'DATA ENTRY'!D6</f>
        <v>80</v>
      </c>
      <c r="E9" s="214">
        <f>'DATA ENTRY'!E6</f>
        <v>48</v>
      </c>
      <c r="F9" s="214">
        <f>'DATA ENTRY'!F6</f>
        <v>70</v>
      </c>
      <c r="G9" s="215" t="str">
        <f>'DATA ENTRY'!G6</f>
        <v>PPCT</v>
      </c>
      <c r="H9" s="216">
        <f>'DATA ENTRY'!H6</f>
        <v>760</v>
      </c>
      <c r="I9" s="217">
        <f>'DATA ENTRY'!I6</f>
        <v>20</v>
      </c>
      <c r="J9" s="218">
        <f>'DATA ENTRY'!J6</f>
        <v>60</v>
      </c>
      <c r="K9" s="219">
        <f>SUM('DATA ENTRY'!K6+'DATA ENTRY'!P6+'DATA ENTRY'!U6)</f>
        <v>73</v>
      </c>
      <c r="L9" s="220">
        <f>SUM('DATA ENTRY'!L6+'DATA ENTRY'!Q6+'DATA ENTRY'!V6)</f>
        <v>67</v>
      </c>
      <c r="M9" s="221">
        <f>SUM('DATA ENTRY'!M6+'DATA ENTRY'!R6+'DATA ENTRY'!W6)</f>
        <v>65</v>
      </c>
      <c r="N9" s="222">
        <f t="shared" si="1"/>
        <v>97.014925373134332</v>
      </c>
      <c r="O9" s="223">
        <f>AVERAGE('DATA ENTRY'!O6,'DATA ENTRY'!T6,'DATA ENTRY'!Y6)</f>
        <v>82.32</v>
      </c>
      <c r="P9" s="224">
        <f>'DATA ENTRY'!AO6</f>
        <v>17.666666666666668</v>
      </c>
      <c r="Q9" s="225">
        <f>SUM('DATA ENTRY'!Z6+'DATA ENTRY'!AE6+'DATA ENTRY'!AJ6)</f>
        <v>53</v>
      </c>
      <c r="R9" s="226">
        <f>SUM('DATA ENTRY'!AA6+'DATA ENTRY'!AF6+'DATA ENTRY'!AK6)</f>
        <v>48</v>
      </c>
      <c r="S9" s="227">
        <f t="shared" si="2"/>
        <v>9.4339622641509441E-2</v>
      </c>
      <c r="T9" s="226">
        <f>SUM('DATA ENTRY'!AB6+'DATA ENTRY'!AG6+'DATA ENTRY'!AL6)</f>
        <v>47</v>
      </c>
      <c r="U9" s="227">
        <f t="shared" si="3"/>
        <v>0.97916666666666663</v>
      </c>
      <c r="V9" s="228">
        <f>AVERAGE('DATA ENTRY'!AD6,'DATA ENTRY'!AI6,'DATA ENTRY'!AN6)%</f>
        <v>0.80989999999999995</v>
      </c>
      <c r="W9" s="229">
        <f t="shared" si="4"/>
        <v>17</v>
      </c>
      <c r="X9" s="230">
        <f>'DATA ENTRY'!BE6</f>
        <v>20.666666666666668</v>
      </c>
      <c r="Y9" s="230">
        <f>SUM('DATA ENTRY'!AP6+'DATA ENTRY'!AU6+'DATA ENTRY'!AZ6)</f>
        <v>62</v>
      </c>
      <c r="Z9" s="231">
        <f>SUM('DATA ENTRY'!AQ6+'DATA ENTRY'!AV6+'DATA ENTRY'!BA6)</f>
        <v>55</v>
      </c>
      <c r="AA9" s="232">
        <f t="shared" si="5"/>
        <v>0.11290322580645161</v>
      </c>
      <c r="AB9" s="233">
        <f>SUM('DATA ENTRY'!AR6+'DATA ENTRY'!AW6+'DATA ENTRY'!BB6)</f>
        <v>55</v>
      </c>
      <c r="AC9" s="232">
        <f t="shared" si="6"/>
        <v>1</v>
      </c>
      <c r="AD9" s="234">
        <f>AVERAGE('DATA ENTRY'!AT6,'DATA ENTRY'!AY6, 'DATA ENTRY'!BD6)%</f>
        <v>0.80676666666666663</v>
      </c>
      <c r="AE9" s="235">
        <f t="shared" si="7"/>
        <v>15</v>
      </c>
      <c r="AF9" s="236">
        <f>'DATA ENTRY'!BU6</f>
        <v>21.666666666666668</v>
      </c>
      <c r="AG9" s="219">
        <f>SUM('DATA ENTRY'!BF6+'DATA ENTRY'!BK6+'DATA ENTRY'!BP6)</f>
        <v>65</v>
      </c>
      <c r="AH9" s="220">
        <f>'DATA ENTRY'!BG6+'DATA ENTRY'!BL6+'DATA ENTRY'!BQ6</f>
        <v>58</v>
      </c>
      <c r="AI9" s="237">
        <f t="shared" si="8"/>
        <v>0.1076923076923077</v>
      </c>
      <c r="AJ9" s="221">
        <f>'DATA ENTRY'!BH6+'DATA ENTRY'!BM6+'DATA ENTRY'!BR6</f>
        <v>57</v>
      </c>
      <c r="AK9" s="237">
        <f t="shared" si="9"/>
        <v>0.98275862068965514</v>
      </c>
      <c r="AL9" s="237">
        <f>AVERAGE('DATA ENTRY'!BJ6,'DATA ENTRY'!BO6,'DATA ENTRY'!BT6)%</f>
        <v>0.81569999999999998</v>
      </c>
      <c r="AM9" s="238">
        <f t="shared" si="10"/>
        <v>12</v>
      </c>
      <c r="AN9" s="239">
        <f t="shared" ref="AN9:AN30" si="12">AVERAGE(V9,AD9,AL9)</f>
        <v>0.81078888888888889</v>
      </c>
      <c r="AO9" s="240">
        <f t="shared" si="0"/>
        <v>16</v>
      </c>
      <c r="AP9" s="241">
        <f t="shared" si="11"/>
        <v>0.98730842911877392</v>
      </c>
    </row>
    <row r="10" spans="1:42" s="279" customFormat="1" ht="30" customHeight="1" x14ac:dyDescent="0.35">
      <c r="A10" s="210" t="str">
        <f>'DATA ENTRY'!A7</f>
        <v>Aurora Police Department Academy</v>
      </c>
      <c r="B10" s="211" t="str">
        <f>'DATA ENTRY'!B7</f>
        <v>Basic - Agency</v>
      </c>
      <c r="C10" s="212" t="str">
        <f>'DATA ENTRY'!C7</f>
        <v>Aurora</v>
      </c>
      <c r="D10" s="213">
        <f>'DATA ENTRY'!D7</f>
        <v>117</v>
      </c>
      <c r="E10" s="214">
        <f>'DATA ENTRY'!E7</f>
        <v>88</v>
      </c>
      <c r="F10" s="214">
        <f>'DATA ENTRY'!F7</f>
        <v>136</v>
      </c>
      <c r="G10" s="215" t="str">
        <f>'DATA ENTRY'!G7</f>
        <v>AGENCY SPECIFIC</v>
      </c>
      <c r="H10" s="216">
        <f>'DATA ENTRY'!H7</f>
        <v>1040</v>
      </c>
      <c r="I10" s="217">
        <f>'DATA ENTRY'!I7</f>
        <v>26</v>
      </c>
      <c r="J10" s="218">
        <f>'DATA ENTRY'!J7</f>
        <v>40</v>
      </c>
      <c r="K10" s="219">
        <f>SUM('DATA ENTRY'!K7+'DATA ENTRY'!P7+'DATA ENTRY'!U7)</f>
        <v>10</v>
      </c>
      <c r="L10" s="220">
        <f>SUM('DATA ENTRY'!L7+'DATA ENTRY'!Q7+'DATA ENTRY'!V7)</f>
        <v>7</v>
      </c>
      <c r="M10" s="221">
        <f>SUM('DATA ENTRY'!M7+'DATA ENTRY'!R7+'DATA ENTRY'!W7)</f>
        <v>7</v>
      </c>
      <c r="N10" s="222">
        <f t="shared" si="1"/>
        <v>100</v>
      </c>
      <c r="O10" s="223">
        <f>AVERAGE('DATA ENTRY'!O7,'DATA ENTRY'!T7,'DATA ENTRY'!Y7)</f>
        <v>80.989999999999995</v>
      </c>
      <c r="P10" s="224">
        <f>'DATA ENTRY'!AO7</f>
        <v>40</v>
      </c>
      <c r="Q10" s="225">
        <f>SUM('DATA ENTRY'!Z7+'DATA ENTRY'!AE7+'DATA ENTRY'!AJ7)</f>
        <v>80</v>
      </c>
      <c r="R10" s="226">
        <f>SUM('DATA ENTRY'!AA7+'DATA ENTRY'!AF7+'DATA ENTRY'!AK7)</f>
        <v>61</v>
      </c>
      <c r="S10" s="227">
        <f t="shared" si="2"/>
        <v>0.23749999999999999</v>
      </c>
      <c r="T10" s="226">
        <f>SUM('DATA ENTRY'!AB7+'DATA ENTRY'!AG7+'DATA ENTRY'!AL7)</f>
        <v>61</v>
      </c>
      <c r="U10" s="227">
        <f t="shared" si="3"/>
        <v>1</v>
      </c>
      <c r="V10" s="228">
        <f>AVERAGE('DATA ENTRY'!AD7,'DATA ENTRY'!AI7,'DATA ENTRY'!AN7)%</f>
        <v>0.83789999999999987</v>
      </c>
      <c r="W10" s="229">
        <f t="shared" si="4"/>
        <v>6</v>
      </c>
      <c r="X10" s="230">
        <f>'DATA ENTRY'!BE7</f>
        <v>32</v>
      </c>
      <c r="Y10" s="230">
        <f>SUM('DATA ENTRY'!AP7+'DATA ENTRY'!AU7+'DATA ENTRY'!AZ7)</f>
        <v>32</v>
      </c>
      <c r="Z10" s="231">
        <f>SUM('DATA ENTRY'!AQ7+'DATA ENTRY'!AV7+'DATA ENTRY'!BA7)</f>
        <v>32</v>
      </c>
      <c r="AA10" s="232">
        <f t="shared" si="5"/>
        <v>0</v>
      </c>
      <c r="AB10" s="233">
        <f>SUM('DATA ENTRY'!AR7+'DATA ENTRY'!AW7+'DATA ENTRY'!BB7)</f>
        <v>32</v>
      </c>
      <c r="AC10" s="232">
        <f t="shared" si="6"/>
        <v>1</v>
      </c>
      <c r="AD10" s="234">
        <f>AVERAGE('DATA ENTRY'!AT7,'DATA ENTRY'!AY7, 'DATA ENTRY'!BD7)%</f>
        <v>0.83389999999999997</v>
      </c>
      <c r="AE10" s="235">
        <f t="shared" si="7"/>
        <v>8</v>
      </c>
      <c r="AF10" s="236">
        <f>'DATA ENTRY'!BU7</f>
        <v>33</v>
      </c>
      <c r="AG10" s="219">
        <f>SUM('DATA ENTRY'!BF7+'DATA ENTRY'!BK7+'DATA ENTRY'!BP7)</f>
        <v>33</v>
      </c>
      <c r="AH10" s="220">
        <f>'DATA ENTRY'!BG7+'DATA ENTRY'!BL7+'DATA ENTRY'!BQ7</f>
        <v>27</v>
      </c>
      <c r="AI10" s="237">
        <f t="shared" si="8"/>
        <v>0.18181818181818182</v>
      </c>
      <c r="AJ10" s="221">
        <f>'DATA ENTRY'!BH7+'DATA ENTRY'!BM7+'DATA ENTRY'!BR7</f>
        <v>27</v>
      </c>
      <c r="AK10" s="237">
        <f t="shared" si="9"/>
        <v>1</v>
      </c>
      <c r="AL10" s="237">
        <f>AVERAGE('DATA ENTRY'!BJ7,'DATA ENTRY'!BO7,'DATA ENTRY'!BT7)%</f>
        <v>0.82220000000000004</v>
      </c>
      <c r="AM10" s="238">
        <f t="shared" si="10"/>
        <v>9</v>
      </c>
      <c r="AN10" s="239">
        <f t="shared" si="12"/>
        <v>0.83133333333333326</v>
      </c>
      <c r="AO10" s="240">
        <f t="shared" si="0"/>
        <v>7</v>
      </c>
      <c r="AP10" s="241">
        <f t="shared" si="11"/>
        <v>1</v>
      </c>
    </row>
    <row r="11" spans="1:42" s="279" customFormat="1" ht="30" customHeight="1" x14ac:dyDescent="0.35">
      <c r="A11" s="210" t="str">
        <f>'DATA ENTRY'!A8</f>
        <v>Colorado Mountain College Law Enforcement Academy</v>
      </c>
      <c r="B11" s="211" t="str">
        <f>'DATA ENTRY'!B8</f>
        <v>Basic</v>
      </c>
      <c r="C11" s="212" t="str">
        <f>'DATA ENTRY'!C8</f>
        <v>Glenwood Springs</v>
      </c>
      <c r="D11" s="213">
        <f>'DATA ENTRY'!D8</f>
        <v>76</v>
      </c>
      <c r="E11" s="214">
        <f>'DATA ENTRY'!E8</f>
        <v>44</v>
      </c>
      <c r="F11" s="214">
        <f>'DATA ENTRY'!F8</f>
        <v>72</v>
      </c>
      <c r="G11" s="215" t="str">
        <f>'DATA ENTRY'!G8</f>
        <v>PPCT</v>
      </c>
      <c r="H11" s="216">
        <f>'DATA ENTRY'!H8</f>
        <v>630</v>
      </c>
      <c r="I11" s="217">
        <f>'DATA ENTRY'!I8</f>
        <v>16</v>
      </c>
      <c r="J11" s="218">
        <f>'DATA ENTRY'!J8</f>
        <v>20</v>
      </c>
      <c r="K11" s="219">
        <f>SUM('DATA ENTRY'!K8+'DATA ENTRY'!P8+'DATA ENTRY'!U8)</f>
        <v>41</v>
      </c>
      <c r="L11" s="220">
        <f>SUM('DATA ENTRY'!L8+'DATA ENTRY'!Q8+'DATA ENTRY'!V8)</f>
        <v>40</v>
      </c>
      <c r="M11" s="221">
        <f>SUM('DATA ENTRY'!M8+'DATA ENTRY'!R8+'DATA ENTRY'!W8)</f>
        <v>39</v>
      </c>
      <c r="N11" s="222">
        <f t="shared" si="1"/>
        <v>97.5</v>
      </c>
      <c r="O11" s="223">
        <f>AVERAGE('DATA ENTRY'!O8,'DATA ENTRY'!T8,'DATA ENTRY'!Y8)</f>
        <v>84.23</v>
      </c>
      <c r="P11" s="224">
        <f>'DATA ENTRY'!AO8</f>
        <v>16.333333333333332</v>
      </c>
      <c r="Q11" s="225">
        <f>SUM('DATA ENTRY'!Z8+'DATA ENTRY'!AE8+'DATA ENTRY'!AJ8)</f>
        <v>49</v>
      </c>
      <c r="R11" s="226">
        <f>SUM('DATA ENTRY'!AA8+'DATA ENTRY'!AF8+'DATA ENTRY'!AK8)</f>
        <v>47</v>
      </c>
      <c r="S11" s="227">
        <f t="shared" si="2"/>
        <v>4.0816326530612242E-2</v>
      </c>
      <c r="T11" s="226">
        <f>SUM('DATA ENTRY'!AB8+'DATA ENTRY'!AG8+'DATA ENTRY'!AL8)</f>
        <v>46</v>
      </c>
      <c r="U11" s="227">
        <f t="shared" si="3"/>
        <v>0.97872340425531912</v>
      </c>
      <c r="V11" s="228">
        <f>AVERAGE('DATA ENTRY'!AD8,'DATA ENTRY'!AI8,'DATA ENTRY'!AN8)%</f>
        <v>0.81356666666666666</v>
      </c>
      <c r="W11" s="229">
        <f t="shared" si="4"/>
        <v>15</v>
      </c>
      <c r="X11" s="230">
        <f>'DATA ENTRY'!BE8</f>
        <v>16</v>
      </c>
      <c r="Y11" s="230">
        <f>SUM('DATA ENTRY'!AP8+'DATA ENTRY'!AU8+'DATA ENTRY'!AZ8)</f>
        <v>48</v>
      </c>
      <c r="Z11" s="231">
        <f>SUM('DATA ENTRY'!AQ8+'DATA ENTRY'!AV8+'DATA ENTRY'!BA8)</f>
        <v>43</v>
      </c>
      <c r="AA11" s="232">
        <f t="shared" si="5"/>
        <v>0.10416666666666667</v>
      </c>
      <c r="AB11" s="233">
        <f>SUM('DATA ENTRY'!AR8+'DATA ENTRY'!AW8+'DATA ENTRY'!BB8)</f>
        <v>43</v>
      </c>
      <c r="AC11" s="232">
        <f t="shared" si="6"/>
        <v>1</v>
      </c>
      <c r="AD11" s="234">
        <f>AVERAGE('DATA ENTRY'!AT8,'DATA ENTRY'!AY8, 'DATA ENTRY'!BD8)%</f>
        <v>0.80433333333333334</v>
      </c>
      <c r="AE11" s="235">
        <f t="shared" si="7"/>
        <v>17</v>
      </c>
      <c r="AF11" s="236">
        <f>'DATA ENTRY'!BU8</f>
        <v>19.5</v>
      </c>
      <c r="AG11" s="219">
        <f>SUM('DATA ENTRY'!BF8+'DATA ENTRY'!BK8+'DATA ENTRY'!BP8)</f>
        <v>39</v>
      </c>
      <c r="AH11" s="220">
        <f>'DATA ENTRY'!BG8+'DATA ENTRY'!BL8+'DATA ENTRY'!BQ8</f>
        <v>35</v>
      </c>
      <c r="AI11" s="237">
        <f t="shared" si="8"/>
        <v>0.10256410256410256</v>
      </c>
      <c r="AJ11" s="221">
        <f>'DATA ENTRY'!BH8+'DATA ENTRY'!BM8+'DATA ENTRY'!BR8</f>
        <v>33</v>
      </c>
      <c r="AK11" s="237">
        <f t="shared" si="9"/>
        <v>0.94285714285714284</v>
      </c>
      <c r="AL11" s="237">
        <f>AVERAGE('DATA ENTRY'!BJ8,'DATA ENTRY'!BO8,'DATA ENTRY'!BT8)%</f>
        <v>0.80559999999999998</v>
      </c>
      <c r="AM11" s="238">
        <f t="shared" si="10"/>
        <v>17</v>
      </c>
      <c r="AN11" s="239">
        <f t="shared" si="12"/>
        <v>0.8078333333333334</v>
      </c>
      <c r="AO11" s="240">
        <f t="shared" si="0"/>
        <v>18</v>
      </c>
      <c r="AP11" s="241">
        <f t="shared" si="11"/>
        <v>0.9738601823708205</v>
      </c>
    </row>
    <row r="12" spans="1:42" s="279" customFormat="1" ht="30" customHeight="1" x14ac:dyDescent="0.35">
      <c r="A12" s="210" t="str">
        <f>'DATA ENTRY'!A9</f>
        <v>Colorado Springs Police Department Academy</v>
      </c>
      <c r="B12" s="211" t="str">
        <f>'DATA ENTRY'!B9</f>
        <v>Basic - Agency</v>
      </c>
      <c r="C12" s="212" t="str">
        <f>'DATA ENTRY'!C9</f>
        <v>Colorado Springs</v>
      </c>
      <c r="D12" s="213">
        <f>'DATA ENTRY'!D9</f>
        <v>124</v>
      </c>
      <c r="E12" s="214">
        <f>'DATA ENTRY'!E9</f>
        <v>52</v>
      </c>
      <c r="F12" s="214">
        <f>'DATA ENTRY'!F9</f>
        <v>94</v>
      </c>
      <c r="G12" s="215" t="str">
        <f>'DATA ENTRY'!G9</f>
        <v>FBI</v>
      </c>
      <c r="H12" s="216">
        <f>'DATA ENTRY'!H9</f>
        <v>1024</v>
      </c>
      <c r="I12" s="217">
        <f>'DATA ENTRY'!I9</f>
        <v>27</v>
      </c>
      <c r="J12" s="218">
        <f>'DATA ENTRY'!J9</f>
        <v>72</v>
      </c>
      <c r="K12" s="219">
        <f>SUM('DATA ENTRY'!K9+'DATA ENTRY'!P9+'DATA ENTRY'!U9)</f>
        <v>50</v>
      </c>
      <c r="L12" s="220">
        <f>SUM('DATA ENTRY'!L9+'DATA ENTRY'!Q9+'DATA ENTRY'!V9)</f>
        <v>40</v>
      </c>
      <c r="M12" s="221">
        <f>SUM('DATA ENTRY'!M9+'DATA ENTRY'!R9+'DATA ENTRY'!W9)</f>
        <v>40</v>
      </c>
      <c r="N12" s="222">
        <f t="shared" si="1"/>
        <v>100</v>
      </c>
      <c r="O12" s="223">
        <f>AVERAGE('DATA ENTRY'!O9,'DATA ENTRY'!T9,'DATA ENTRY'!Y9)</f>
        <v>84</v>
      </c>
      <c r="P12" s="224">
        <f>'DATA ENTRY'!AO9</f>
        <v>47</v>
      </c>
      <c r="Q12" s="225">
        <f>SUM('DATA ENTRY'!Z9+'DATA ENTRY'!AE9+'DATA ENTRY'!AJ9)</f>
        <v>47</v>
      </c>
      <c r="R12" s="226">
        <f>SUM('DATA ENTRY'!AA9+'DATA ENTRY'!AF9+'DATA ENTRY'!AK9)</f>
        <v>36</v>
      </c>
      <c r="S12" s="227">
        <f t="shared" si="2"/>
        <v>0.23404255319148937</v>
      </c>
      <c r="T12" s="226">
        <f>SUM('DATA ENTRY'!AB9+'DATA ENTRY'!AG9+'DATA ENTRY'!AL9)</f>
        <v>36</v>
      </c>
      <c r="U12" s="227">
        <f t="shared" si="3"/>
        <v>1</v>
      </c>
      <c r="V12" s="228">
        <f>AVERAGE('DATA ENTRY'!AD9,'DATA ENTRY'!AI9,'DATA ENTRY'!AN9)%</f>
        <v>0.81090000000000007</v>
      </c>
      <c r="W12" s="229">
        <f t="shared" si="4"/>
        <v>16</v>
      </c>
      <c r="X12" s="230">
        <f>'DATA ENTRY'!BE9</f>
        <v>55</v>
      </c>
      <c r="Y12" s="230">
        <f>SUM('DATA ENTRY'!AP9+'DATA ENTRY'!AU9+'DATA ENTRY'!AZ9)</f>
        <v>110</v>
      </c>
      <c r="Z12" s="231">
        <f>SUM('DATA ENTRY'!AQ9+'DATA ENTRY'!AV9+'DATA ENTRY'!BA9)</f>
        <v>94</v>
      </c>
      <c r="AA12" s="232">
        <f t="shared" si="5"/>
        <v>0.14545454545454545</v>
      </c>
      <c r="AB12" s="233">
        <f>SUM('DATA ENTRY'!AR9+'DATA ENTRY'!AW9+'DATA ENTRY'!BB9)</f>
        <v>94</v>
      </c>
      <c r="AC12" s="232">
        <f t="shared" si="6"/>
        <v>1</v>
      </c>
      <c r="AD12" s="234">
        <f>AVERAGE('DATA ENTRY'!AT9,'DATA ENTRY'!AY9, 'DATA ENTRY'!BD9)%</f>
        <v>0.84379999999999999</v>
      </c>
      <c r="AE12" s="235">
        <f t="shared" si="7"/>
        <v>4</v>
      </c>
      <c r="AF12" s="236">
        <f>'DATA ENTRY'!BU9</f>
        <v>49</v>
      </c>
      <c r="AG12" s="219">
        <f>SUM('DATA ENTRY'!BF9+'DATA ENTRY'!BK9+'DATA ENTRY'!BP9)</f>
        <v>49</v>
      </c>
      <c r="AH12" s="220">
        <f>'DATA ENTRY'!BG9+'DATA ENTRY'!BL9+'DATA ENTRY'!BQ9</f>
        <v>43</v>
      </c>
      <c r="AI12" s="237">
        <f t="shared" si="8"/>
        <v>0.12244897959183673</v>
      </c>
      <c r="AJ12" s="221">
        <f>'DATA ENTRY'!BH9+'DATA ENTRY'!BM9+'DATA ENTRY'!BR9</f>
        <v>43</v>
      </c>
      <c r="AK12" s="237">
        <f t="shared" si="9"/>
        <v>1</v>
      </c>
      <c r="AL12" s="237">
        <f>AVERAGE('DATA ENTRY'!BJ9,'DATA ENTRY'!BO9,'DATA ENTRY'!BT9)%</f>
        <v>0.82879999999999998</v>
      </c>
      <c r="AM12" s="238">
        <f t="shared" si="10"/>
        <v>7</v>
      </c>
      <c r="AN12" s="239">
        <f t="shared" si="12"/>
        <v>0.82783333333333342</v>
      </c>
      <c r="AO12" s="240">
        <f t="shared" si="0"/>
        <v>9</v>
      </c>
      <c r="AP12" s="241">
        <f t="shared" si="11"/>
        <v>1</v>
      </c>
    </row>
    <row r="13" spans="1:42" s="279" customFormat="1" ht="30" customHeight="1" x14ac:dyDescent="0.35">
      <c r="A13" s="210" t="str">
        <f>'DATA ENTRY'!A10</f>
        <v>Colorado State Patrol</v>
      </c>
      <c r="B13" s="211" t="str">
        <f>'DATA ENTRY'!B10</f>
        <v>Basic - Agency</v>
      </c>
      <c r="C13" s="212" t="str">
        <f>'DATA ENTRY'!C10</f>
        <v>Golden</v>
      </c>
      <c r="D13" s="213">
        <f>'DATA ENTRY'!D10</f>
        <v>96</v>
      </c>
      <c r="E13" s="214">
        <f>'DATA ENTRY'!E10</f>
        <v>72</v>
      </c>
      <c r="F13" s="214">
        <f>'DATA ENTRY'!F10</f>
        <v>80</v>
      </c>
      <c r="G13" s="215" t="str">
        <f>'DATA ENTRY'!G10</f>
        <v>AGENCY SPECIFIC</v>
      </c>
      <c r="H13" s="216">
        <f>'DATA ENTRY'!H10</f>
        <v>1070</v>
      </c>
      <c r="I13" s="217">
        <f>'DATA ENTRY'!I10</f>
        <v>26</v>
      </c>
      <c r="J13" s="218">
        <f>'DATA ENTRY'!J10</f>
        <v>50</v>
      </c>
      <c r="K13" s="219">
        <f>SUM('DATA ENTRY'!K10+'DATA ENTRY'!P10+'DATA ENTRY'!U10)</f>
        <v>17</v>
      </c>
      <c r="L13" s="220">
        <f>SUM('DATA ENTRY'!L10+'DATA ENTRY'!Q10+'DATA ENTRY'!V10)</f>
        <v>14</v>
      </c>
      <c r="M13" s="221">
        <f>SUM('DATA ENTRY'!M10+'DATA ENTRY'!R10+'DATA ENTRY'!W10)</f>
        <v>14</v>
      </c>
      <c r="N13" s="222">
        <f t="shared" si="1"/>
        <v>100</v>
      </c>
      <c r="O13" s="223">
        <f>AVERAGE('DATA ENTRY'!O10,'DATA ENTRY'!T10,'DATA ENTRY'!Y10)</f>
        <v>83.19</v>
      </c>
      <c r="P13" s="224">
        <f>'DATA ENTRY'!AO10</f>
        <v>24.5</v>
      </c>
      <c r="Q13" s="225">
        <f>SUM('DATA ENTRY'!Z10+'DATA ENTRY'!AE10+'DATA ENTRY'!AJ10)</f>
        <v>49</v>
      </c>
      <c r="R13" s="226">
        <f>SUM('DATA ENTRY'!AA10+'DATA ENTRY'!AF10+'DATA ENTRY'!AK10)</f>
        <v>37</v>
      </c>
      <c r="S13" s="227">
        <f t="shared" si="2"/>
        <v>0.24489795918367346</v>
      </c>
      <c r="T13" s="226">
        <f>SUM('DATA ENTRY'!AB10+'DATA ENTRY'!AG10+'DATA ENTRY'!AL10)</f>
        <v>37</v>
      </c>
      <c r="U13" s="227">
        <f t="shared" si="3"/>
        <v>1</v>
      </c>
      <c r="V13" s="228">
        <f>AVERAGE('DATA ENTRY'!AD10,'DATA ENTRY'!AI10,'DATA ENTRY'!AN10)%</f>
        <v>0.82115000000000005</v>
      </c>
      <c r="W13" s="229">
        <f t="shared" si="4"/>
        <v>11</v>
      </c>
      <c r="X13" s="230">
        <f>'DATA ENTRY'!BE10</f>
        <v>32.5</v>
      </c>
      <c r="Y13" s="230">
        <f>SUM('DATA ENTRY'!AP10+'DATA ENTRY'!AU10+'DATA ENTRY'!AZ10)</f>
        <v>65</v>
      </c>
      <c r="Z13" s="231">
        <f>SUM('DATA ENTRY'!AQ10+'DATA ENTRY'!AV10+'DATA ENTRY'!BA10)</f>
        <v>58</v>
      </c>
      <c r="AA13" s="232">
        <f t="shared" si="5"/>
        <v>0.1076923076923077</v>
      </c>
      <c r="AB13" s="233">
        <f>SUM('DATA ENTRY'!AR10+'DATA ENTRY'!AW10+'DATA ENTRY'!BB10)</f>
        <v>57</v>
      </c>
      <c r="AC13" s="232">
        <f t="shared" si="6"/>
        <v>0.98275862068965514</v>
      </c>
      <c r="AD13" s="234">
        <f>AVERAGE('DATA ENTRY'!AT10,'DATA ENTRY'!AY10, 'DATA ENTRY'!BD10)%</f>
        <v>0.82295000000000007</v>
      </c>
      <c r="AE13" s="235">
        <f t="shared" si="7"/>
        <v>12</v>
      </c>
      <c r="AF13" s="236">
        <f>'DATA ENTRY'!BU10</f>
        <v>25</v>
      </c>
      <c r="AG13" s="219">
        <f>SUM('DATA ENTRY'!BF10+'DATA ENTRY'!BK10+'DATA ENTRY'!BP10)</f>
        <v>25</v>
      </c>
      <c r="AH13" s="220">
        <f>'DATA ENTRY'!BG10+'DATA ENTRY'!BL10+'DATA ENTRY'!BQ10</f>
        <v>17</v>
      </c>
      <c r="AI13" s="237">
        <f t="shared" si="8"/>
        <v>0.32</v>
      </c>
      <c r="AJ13" s="221">
        <f>'DATA ENTRY'!BH10+'DATA ENTRY'!BM10+'DATA ENTRY'!BR10</f>
        <v>17</v>
      </c>
      <c r="AK13" s="237">
        <f t="shared" si="9"/>
        <v>1</v>
      </c>
      <c r="AL13" s="237">
        <f>AVERAGE('DATA ENTRY'!BJ10,'DATA ENTRY'!BO10,'DATA ENTRY'!BT10)%</f>
        <v>0.83889999999999998</v>
      </c>
      <c r="AM13" s="238">
        <f t="shared" si="10"/>
        <v>3</v>
      </c>
      <c r="AN13" s="239">
        <f t="shared" si="12"/>
        <v>0.82766666666666666</v>
      </c>
      <c r="AO13" s="240">
        <f t="shared" si="0"/>
        <v>10</v>
      </c>
      <c r="AP13" s="241">
        <f t="shared" si="11"/>
        <v>0.99425287356321845</v>
      </c>
    </row>
    <row r="14" spans="1:42" s="279" customFormat="1" ht="30" customHeight="1" x14ac:dyDescent="0.35">
      <c r="A14" s="210" t="str">
        <f>'DATA ENTRY'!A11</f>
        <v>Community College of Aurora</v>
      </c>
      <c r="B14" s="211" t="str">
        <f>'DATA ENTRY'!B11</f>
        <v>Basic</v>
      </c>
      <c r="C14" s="212" t="str">
        <f>'DATA ENTRY'!C11</f>
        <v>Denver</v>
      </c>
      <c r="D14" s="213">
        <f>'DATA ENTRY'!D11</f>
        <v>76</v>
      </c>
      <c r="E14" s="214">
        <v>76</v>
      </c>
      <c r="F14" s="214">
        <f>'DATA ENTRY'!F11</f>
        <v>140</v>
      </c>
      <c r="G14" s="215" t="str">
        <f>'DATA ENTRY'!G11</f>
        <v>KOGA</v>
      </c>
      <c r="H14" s="216">
        <f>'DATA ENTRY'!H11</f>
        <v>842</v>
      </c>
      <c r="I14" s="217">
        <f>'DATA ENTRY'!I11</f>
        <v>40</v>
      </c>
      <c r="J14" s="218">
        <f>'DATA ENTRY'!J11</f>
        <v>20</v>
      </c>
      <c r="K14" s="219">
        <f>SUM('DATA ENTRY'!K11+'DATA ENTRY'!P11+'DATA ENTRY'!U11)</f>
        <v>52</v>
      </c>
      <c r="L14" s="220">
        <f>SUM('DATA ENTRY'!L11+'DATA ENTRY'!Q11+'DATA ENTRY'!V11)</f>
        <v>44</v>
      </c>
      <c r="M14" s="221">
        <f>SUM('DATA ENTRY'!M11+'DATA ENTRY'!R11+'DATA ENTRY'!W11)</f>
        <v>39</v>
      </c>
      <c r="N14" s="222">
        <f t="shared" si="1"/>
        <v>88.63636363636364</v>
      </c>
      <c r="O14" s="223">
        <f>AVERAGE('DATA ENTRY'!O11,'DATA ENTRY'!T11,'DATA ENTRY'!Y11)</f>
        <v>82.61</v>
      </c>
      <c r="P14" s="224">
        <f>'DATA ENTRY'!AO11</f>
        <v>18</v>
      </c>
      <c r="Q14" s="225">
        <f>SUM('DATA ENTRY'!Z11+'DATA ENTRY'!AE11+'DATA ENTRY'!AJ11)</f>
        <v>18</v>
      </c>
      <c r="R14" s="226">
        <f>SUM('DATA ENTRY'!AA11+'DATA ENTRY'!AF11+'DATA ENTRY'!AK11)</f>
        <v>17</v>
      </c>
      <c r="S14" s="227">
        <f t="shared" si="2"/>
        <v>5.5555555555555552E-2</v>
      </c>
      <c r="T14" s="226">
        <f>SUM('DATA ENTRY'!AB11+'DATA ENTRY'!AG11+'DATA ENTRY'!AL11)</f>
        <v>16</v>
      </c>
      <c r="U14" s="227">
        <f t="shared" si="3"/>
        <v>0.94117647058823528</v>
      </c>
      <c r="V14" s="228">
        <f>AVERAGE('DATA ENTRY'!AD11,'DATA ENTRY'!AI11,'DATA ENTRY'!AN11)%</f>
        <v>0.82799999999999996</v>
      </c>
      <c r="W14" s="229">
        <f t="shared" si="4"/>
        <v>9</v>
      </c>
      <c r="X14" s="230">
        <f>'DATA ENTRY'!BE11</f>
        <v>19</v>
      </c>
      <c r="Y14" s="230">
        <f>SUM('DATA ENTRY'!AP11+'DATA ENTRY'!AU11+'DATA ENTRY'!AZ11)</f>
        <v>19</v>
      </c>
      <c r="Z14" s="231">
        <f>SUM('DATA ENTRY'!AQ11+'DATA ENTRY'!AV11+'DATA ENTRY'!BA11)</f>
        <v>14</v>
      </c>
      <c r="AA14" s="232">
        <f t="shared" si="5"/>
        <v>0.26315789473684209</v>
      </c>
      <c r="AB14" s="233">
        <f>SUM('DATA ENTRY'!AR11+'DATA ENTRY'!AW11+'DATA ENTRY'!BB11)</f>
        <v>14</v>
      </c>
      <c r="AC14" s="232">
        <f t="shared" si="6"/>
        <v>1</v>
      </c>
      <c r="AD14" s="234">
        <f>AVERAGE('DATA ENTRY'!AT11,'DATA ENTRY'!AY11, 'DATA ENTRY'!BD11)%</f>
        <v>0.80379999999999996</v>
      </c>
      <c r="AE14" s="235">
        <f t="shared" si="7"/>
        <v>18</v>
      </c>
      <c r="AF14" s="236">
        <f>'DATA ENTRY'!BU11</f>
        <v>14.5</v>
      </c>
      <c r="AG14" s="219">
        <f>SUM('DATA ENTRY'!BF11+'DATA ENTRY'!BK11+'DATA ENTRY'!BP11)</f>
        <v>29</v>
      </c>
      <c r="AH14" s="220">
        <f>'DATA ENTRY'!BG11+'DATA ENTRY'!BL11+'DATA ENTRY'!BQ11</f>
        <v>24</v>
      </c>
      <c r="AI14" s="237">
        <f t="shared" si="8"/>
        <v>0.17241379310344829</v>
      </c>
      <c r="AJ14" s="221">
        <f>'DATA ENTRY'!BH11+'DATA ENTRY'!BM11+'DATA ENTRY'!BR11</f>
        <v>24</v>
      </c>
      <c r="AK14" s="237">
        <f t="shared" si="9"/>
        <v>1</v>
      </c>
      <c r="AL14" s="237">
        <f>AVERAGE('DATA ENTRY'!BJ11,'DATA ENTRY'!BO11,'DATA ENTRY'!BT11)%</f>
        <v>0.81319999999999992</v>
      </c>
      <c r="AM14" s="238">
        <f t="shared" si="10"/>
        <v>13</v>
      </c>
      <c r="AN14" s="239">
        <f t="shared" si="12"/>
        <v>0.81499999999999995</v>
      </c>
      <c r="AO14" s="240">
        <f t="shared" si="0"/>
        <v>15</v>
      </c>
      <c r="AP14" s="241">
        <f t="shared" si="11"/>
        <v>0.98039215686274517</v>
      </c>
    </row>
    <row r="15" spans="1:42" s="279" customFormat="1" ht="30" customHeight="1" x14ac:dyDescent="0.35">
      <c r="A15" s="210" t="str">
        <f>'DATA ENTRY'!A12</f>
        <v>Denver Police Department Academy</v>
      </c>
      <c r="B15" s="211" t="str">
        <f>'DATA ENTRY'!B12</f>
        <v>Basic - Agency</v>
      </c>
      <c r="C15" s="212" t="str">
        <f>'DATA ENTRY'!C12</f>
        <v>Denver</v>
      </c>
      <c r="D15" s="213">
        <f>'DATA ENTRY'!D12</f>
        <v>96</v>
      </c>
      <c r="E15" s="214">
        <f>'DATA ENTRY'!E12</f>
        <v>45</v>
      </c>
      <c r="F15" s="214">
        <f>'DATA ENTRY'!F12</f>
        <v>111</v>
      </c>
      <c r="G15" s="215" t="str">
        <f>'DATA ENTRY'!G12</f>
        <v>AGENCY SPECIFIC</v>
      </c>
      <c r="H15" s="216">
        <f>'DATA ENTRY'!H12</f>
        <v>1032</v>
      </c>
      <c r="I15" s="217">
        <f>'DATA ENTRY'!I12</f>
        <v>27</v>
      </c>
      <c r="J15" s="218">
        <f>'DATA ENTRY'!J12</f>
        <v>52</v>
      </c>
      <c r="K15" s="219">
        <f>SUM('DATA ENTRY'!K12+'DATA ENTRY'!P12+'DATA ENTRY'!U12)</f>
        <v>70</v>
      </c>
      <c r="L15" s="220">
        <f>SUM('DATA ENTRY'!L12+'DATA ENTRY'!Q12+'DATA ENTRY'!V12)</f>
        <v>62</v>
      </c>
      <c r="M15" s="221">
        <f>SUM('DATA ENTRY'!M12+'DATA ENTRY'!R12+'DATA ENTRY'!W12)</f>
        <v>62</v>
      </c>
      <c r="N15" s="222">
        <f t="shared" si="1"/>
        <v>100</v>
      </c>
      <c r="O15" s="223">
        <f>AVERAGE('DATA ENTRY'!O12,'DATA ENTRY'!T12,'DATA ENTRY'!Y12)</f>
        <v>81.460000000000008</v>
      </c>
      <c r="P15" s="224">
        <f>'DATA ENTRY'!AO12</f>
        <v>36.5</v>
      </c>
      <c r="Q15" s="225">
        <f>SUM('DATA ENTRY'!Z12+'DATA ENTRY'!AE12+'DATA ENTRY'!AJ12)</f>
        <v>73</v>
      </c>
      <c r="R15" s="226">
        <f>SUM('DATA ENTRY'!AA12+'DATA ENTRY'!AF12+'DATA ENTRY'!AK12)</f>
        <v>63</v>
      </c>
      <c r="S15" s="227">
        <f t="shared" si="2"/>
        <v>0.13698630136986301</v>
      </c>
      <c r="T15" s="226">
        <f>SUM('DATA ENTRY'!AB12+'DATA ENTRY'!AG12+'DATA ENTRY'!AL12)</f>
        <v>62</v>
      </c>
      <c r="U15" s="227">
        <f t="shared" si="3"/>
        <v>0.98412698412698407</v>
      </c>
      <c r="V15" s="228">
        <f>AVERAGE('DATA ENTRY'!AD12,'DATA ENTRY'!AI12,'DATA ENTRY'!AN12)%</f>
        <v>0.83965000000000001</v>
      </c>
      <c r="W15" s="229">
        <f t="shared" si="4"/>
        <v>5</v>
      </c>
      <c r="X15" s="230">
        <f>'DATA ENTRY'!BE12</f>
        <v>51</v>
      </c>
      <c r="Y15" s="230">
        <f>SUM('DATA ENTRY'!AP12+'DATA ENTRY'!AU12+'DATA ENTRY'!AZ12)</f>
        <v>102</v>
      </c>
      <c r="Z15" s="231">
        <f>SUM('DATA ENTRY'!AQ12+'DATA ENTRY'!AV12+'DATA ENTRY'!BA12)</f>
        <v>88</v>
      </c>
      <c r="AA15" s="232">
        <f t="shared" si="5"/>
        <v>0.13725490196078433</v>
      </c>
      <c r="AB15" s="233">
        <f>SUM('DATA ENTRY'!AR12+'DATA ENTRY'!AW12+'DATA ENTRY'!BB12)</f>
        <v>88</v>
      </c>
      <c r="AC15" s="232">
        <f t="shared" si="6"/>
        <v>1</v>
      </c>
      <c r="AD15" s="234">
        <f>AVERAGE('DATA ENTRY'!AT12,'DATA ENTRY'!AY12, 'DATA ENTRY'!BD12)%</f>
        <v>0.83189999999999997</v>
      </c>
      <c r="AE15" s="235">
        <f t="shared" si="7"/>
        <v>10</v>
      </c>
      <c r="AF15" s="236">
        <f>'DATA ENTRY'!BU12</f>
        <v>51.5</v>
      </c>
      <c r="AG15" s="219">
        <f>SUM('DATA ENTRY'!BF12+'DATA ENTRY'!BK12+'DATA ENTRY'!BP12)</f>
        <v>103</v>
      </c>
      <c r="AH15" s="220">
        <f>'DATA ENTRY'!BG12+'DATA ENTRY'!BL12+'DATA ENTRY'!BQ12</f>
        <v>88</v>
      </c>
      <c r="AI15" s="237">
        <f t="shared" si="8"/>
        <v>0.14563106796116504</v>
      </c>
      <c r="AJ15" s="221">
        <f>'DATA ENTRY'!BH12+'DATA ENTRY'!BM12+'DATA ENTRY'!BR12</f>
        <v>88</v>
      </c>
      <c r="AK15" s="237">
        <f t="shared" si="9"/>
        <v>1</v>
      </c>
      <c r="AL15" s="237">
        <f>AVERAGE('DATA ENTRY'!BJ12,'DATA ENTRY'!BO12,'DATA ENTRY'!BT12)%</f>
        <v>0.81709999999999994</v>
      </c>
      <c r="AM15" s="238">
        <f t="shared" si="10"/>
        <v>11</v>
      </c>
      <c r="AN15" s="239">
        <f t="shared" si="12"/>
        <v>0.8295499999999999</v>
      </c>
      <c r="AO15" s="240">
        <f t="shared" si="0"/>
        <v>8</v>
      </c>
      <c r="AP15" s="241">
        <f t="shared" si="11"/>
        <v>0.99470899470899476</v>
      </c>
    </row>
    <row r="16" spans="1:42" s="279" customFormat="1" ht="30" customHeight="1" x14ac:dyDescent="0.35">
      <c r="A16" s="210" t="str">
        <f>'DATA ENTRY'!A13</f>
        <v>El Paso Sheriff's Office Academy</v>
      </c>
      <c r="B16" s="211" t="str">
        <f>'DATA ENTRY'!B13</f>
        <v>Basic - Agency</v>
      </c>
      <c r="C16" s="212" t="str">
        <f>'DATA ENTRY'!C13</f>
        <v>Colorado Springs</v>
      </c>
      <c r="D16" s="213">
        <f>'DATA ENTRY'!D13</f>
        <v>88</v>
      </c>
      <c r="E16" s="214">
        <f>'DATA ENTRY'!E13</f>
        <v>50</v>
      </c>
      <c r="F16" s="214">
        <f>'DATA ENTRY'!F13</f>
        <v>96</v>
      </c>
      <c r="G16" s="215" t="str">
        <f>'DATA ENTRY'!G13</f>
        <v>AGENCY SPECIFIC</v>
      </c>
      <c r="H16" s="216">
        <f>'DATA ENTRY'!H13</f>
        <v>840</v>
      </c>
      <c r="I16" s="217">
        <f>'DATA ENTRY'!I13</f>
        <v>27</v>
      </c>
      <c r="J16" s="218">
        <f>'DATA ENTRY'!J13</f>
        <v>60</v>
      </c>
      <c r="K16" s="219">
        <f>SUM('DATA ENTRY'!K13+'DATA ENTRY'!P13+'DATA ENTRY'!U13)</f>
        <v>18</v>
      </c>
      <c r="L16" s="220">
        <f>SUM('DATA ENTRY'!L13+'DATA ENTRY'!Q13+'DATA ENTRY'!V13)</f>
        <v>17</v>
      </c>
      <c r="M16" s="221">
        <f>SUM('DATA ENTRY'!M13+'DATA ENTRY'!R13+'DATA ENTRY'!W13)</f>
        <v>17</v>
      </c>
      <c r="N16" s="222">
        <f t="shared" si="1"/>
        <v>100</v>
      </c>
      <c r="O16" s="223">
        <f>AVERAGE('DATA ENTRY'!O13,'DATA ENTRY'!T13,'DATA ENTRY'!Y13)</f>
        <v>85.11</v>
      </c>
      <c r="P16" s="224">
        <f>'DATA ENTRY'!AO13</f>
        <v>37.5</v>
      </c>
      <c r="Q16" s="225">
        <f>SUM('DATA ENTRY'!Z13+'DATA ENTRY'!AE13+'DATA ENTRY'!AJ13)</f>
        <v>75</v>
      </c>
      <c r="R16" s="226">
        <f>SUM('DATA ENTRY'!AA13+'DATA ENTRY'!AF13+'DATA ENTRY'!AK13)</f>
        <v>66</v>
      </c>
      <c r="S16" s="227">
        <f t="shared" si="2"/>
        <v>0.12</v>
      </c>
      <c r="T16" s="226">
        <f>SUM('DATA ENTRY'!AB13+'DATA ENTRY'!AG13+'DATA ENTRY'!AL13)</f>
        <v>65</v>
      </c>
      <c r="U16" s="227">
        <f t="shared" si="3"/>
        <v>0.98484848484848486</v>
      </c>
      <c r="V16" s="228">
        <f>AVERAGE('DATA ENTRY'!AD13,'DATA ENTRY'!AI13,'DATA ENTRY'!AN13)%</f>
        <v>0.81395000000000006</v>
      </c>
      <c r="W16" s="229">
        <f t="shared" si="4"/>
        <v>14</v>
      </c>
      <c r="X16" s="230">
        <f>'DATA ENTRY'!BE13</f>
        <v>33.5</v>
      </c>
      <c r="Y16" s="230">
        <f>SUM('DATA ENTRY'!AP13+'DATA ENTRY'!AU13+'DATA ENTRY'!AZ13)</f>
        <v>67</v>
      </c>
      <c r="Z16" s="231">
        <f>SUM('DATA ENTRY'!AQ13+'DATA ENTRY'!AV13+'DATA ENTRY'!BA13)</f>
        <v>62</v>
      </c>
      <c r="AA16" s="232">
        <f t="shared" si="5"/>
        <v>7.4626865671641784E-2</v>
      </c>
      <c r="AB16" s="233">
        <f>SUM('DATA ENTRY'!AR13+'DATA ENTRY'!AW13+'DATA ENTRY'!BB13)</f>
        <v>62</v>
      </c>
      <c r="AC16" s="232">
        <f t="shared" si="6"/>
        <v>1</v>
      </c>
      <c r="AD16" s="234">
        <f>AVERAGE('DATA ENTRY'!AT13,'DATA ENTRY'!AY13, 'DATA ENTRY'!BD13)%</f>
        <v>0.83989999999999998</v>
      </c>
      <c r="AE16" s="235">
        <f t="shared" si="7"/>
        <v>7</v>
      </c>
      <c r="AF16" s="236"/>
      <c r="AG16" s="219"/>
      <c r="AH16" s="220"/>
      <c r="AI16" s="237"/>
      <c r="AJ16" s="221"/>
      <c r="AK16" s="237"/>
      <c r="AL16" s="237"/>
      <c r="AM16" s="238"/>
      <c r="AN16" s="239">
        <f t="shared" si="12"/>
        <v>0.82692500000000002</v>
      </c>
      <c r="AO16" s="240">
        <f t="shared" si="0"/>
        <v>11</v>
      </c>
      <c r="AP16" s="241">
        <f t="shared" si="11"/>
        <v>0.99242424242424243</v>
      </c>
    </row>
    <row r="17" spans="1:42" s="279" customFormat="1" ht="30" customHeight="1" x14ac:dyDescent="0.35">
      <c r="A17" s="210" t="str">
        <f>'DATA ENTRY'!A14</f>
        <v>Front Range Community College</v>
      </c>
      <c r="B17" s="211" t="str">
        <f>'DATA ENTRY'!B14</f>
        <v>Basic</v>
      </c>
      <c r="C17" s="212" t="str">
        <f>'DATA ENTRY'!C14</f>
        <v>Ft. Collins</v>
      </c>
      <c r="D17" s="213">
        <f>'DATA ENTRY'!D14</f>
        <v>80</v>
      </c>
      <c r="E17" s="214">
        <f>'DATA ENTRY'!E14</f>
        <v>55</v>
      </c>
      <c r="F17" s="214">
        <f>'DATA ENTRY'!F14</f>
        <v>64</v>
      </c>
      <c r="G17" s="215" t="str">
        <f>'DATA ENTRY'!G14</f>
        <v>KRAV</v>
      </c>
      <c r="H17" s="216">
        <f>'DATA ENTRY'!H14</f>
        <v>685</v>
      </c>
      <c r="I17" s="217">
        <f>'DATA ENTRY'!I14</f>
        <v>18</v>
      </c>
      <c r="J17" s="218">
        <f>'DATA ENTRY'!J14</f>
        <v>30</v>
      </c>
      <c r="K17" s="219"/>
      <c r="L17" s="220"/>
      <c r="M17" s="221"/>
      <c r="N17" s="222"/>
      <c r="O17" s="223"/>
      <c r="P17" s="224"/>
      <c r="Q17" s="225"/>
      <c r="R17" s="226"/>
      <c r="S17" s="227"/>
      <c r="T17" s="226"/>
      <c r="U17" s="227"/>
      <c r="V17" s="228"/>
      <c r="W17" s="229"/>
      <c r="X17" s="230">
        <f>'DATA ENTRY'!BE14</f>
        <v>19.5</v>
      </c>
      <c r="Y17" s="230">
        <f>SUM('DATA ENTRY'!AP14+'DATA ENTRY'!AU14+'DATA ENTRY'!AZ14)</f>
        <v>39</v>
      </c>
      <c r="Z17" s="231">
        <f>SUM('DATA ENTRY'!AQ14+'DATA ENTRY'!AV14+'DATA ENTRY'!BA14)</f>
        <v>37</v>
      </c>
      <c r="AA17" s="232">
        <f t="shared" si="5"/>
        <v>5.128205128205128E-2</v>
      </c>
      <c r="AB17" s="233">
        <f>SUM('DATA ENTRY'!AR14+'DATA ENTRY'!AW14+'DATA ENTRY'!BB14)</f>
        <v>37</v>
      </c>
      <c r="AC17" s="232">
        <f t="shared" si="6"/>
        <v>1</v>
      </c>
      <c r="AD17" s="234">
        <f>AVERAGE('DATA ENTRY'!AT14,'DATA ENTRY'!AY14, 'DATA ENTRY'!BD14)%</f>
        <v>0.86950000000000005</v>
      </c>
      <c r="AE17" s="235">
        <f t="shared" si="7"/>
        <v>1</v>
      </c>
      <c r="AF17" s="236">
        <f>'DATA ENTRY'!BU14</f>
        <v>23</v>
      </c>
      <c r="AG17" s="219">
        <f>SUM('DATA ENTRY'!BF14+'DATA ENTRY'!BK14+'DATA ENTRY'!BP14)</f>
        <v>46</v>
      </c>
      <c r="AH17" s="220">
        <f>'DATA ENTRY'!BG14+'DATA ENTRY'!BL14+'DATA ENTRY'!BQ14</f>
        <v>40</v>
      </c>
      <c r="AI17" s="237">
        <f t="shared" si="8"/>
        <v>0.13043478260869565</v>
      </c>
      <c r="AJ17" s="221">
        <f>'DATA ENTRY'!BH14+'DATA ENTRY'!BM14+'DATA ENTRY'!BR14</f>
        <v>40</v>
      </c>
      <c r="AK17" s="237">
        <f t="shared" si="9"/>
        <v>1</v>
      </c>
      <c r="AL17" s="237">
        <f>AVERAGE('DATA ENTRY'!BJ14,'DATA ENTRY'!BO14,'DATA ENTRY'!BT14)%</f>
        <v>0.83629999999999993</v>
      </c>
      <c r="AM17" s="238">
        <f t="shared" si="10"/>
        <v>4</v>
      </c>
      <c r="AN17" s="239">
        <f t="shared" si="12"/>
        <v>0.85289999999999999</v>
      </c>
      <c r="AO17" s="242">
        <f t="shared" si="0"/>
        <v>3</v>
      </c>
      <c r="AP17" s="241">
        <f t="shared" si="11"/>
        <v>1</v>
      </c>
    </row>
    <row r="18" spans="1:42" s="279" customFormat="1" ht="30" customHeight="1" x14ac:dyDescent="0.35">
      <c r="A18" s="210" t="str">
        <f>'DATA ENTRY'!A15</f>
        <v>Highlands Ranch LETA</v>
      </c>
      <c r="B18" s="211" t="str">
        <f>'DATA ENTRY'!B15</f>
        <v>Basic</v>
      </c>
      <c r="C18" s="212" t="str">
        <f>'DATA ENTRY'!C15</f>
        <v>Littleton</v>
      </c>
      <c r="D18" s="213">
        <f>'DATA ENTRY'!D15</f>
        <v>88</v>
      </c>
      <c r="E18" s="214">
        <f>'DATA ENTRY'!E15</f>
        <v>58</v>
      </c>
      <c r="F18" s="214">
        <f>'DATA ENTRY'!F15</f>
        <v>72</v>
      </c>
      <c r="G18" s="215" t="str">
        <f>'DATA ENTRY'!G15</f>
        <v>FBI</v>
      </c>
      <c r="H18" s="216">
        <f>'DATA ENTRY'!H15</f>
        <v>850</v>
      </c>
      <c r="I18" s="217">
        <f>'DATA ENTRY'!I15</f>
        <v>21</v>
      </c>
      <c r="J18" s="218">
        <f>'DATA ENTRY'!J15</f>
        <v>40</v>
      </c>
      <c r="K18" s="219">
        <f>SUM('DATA ENTRY'!K15+'DATA ENTRY'!P15+'DATA ENTRY'!U15)</f>
        <v>47</v>
      </c>
      <c r="L18" s="220">
        <f>SUM('DATA ENTRY'!L15+'DATA ENTRY'!Q15+'DATA ENTRY'!V15)</f>
        <v>43</v>
      </c>
      <c r="M18" s="221">
        <f>SUM('DATA ENTRY'!M15+'DATA ENTRY'!R15+'DATA ENTRY'!W15)</f>
        <v>43</v>
      </c>
      <c r="N18" s="222">
        <f t="shared" si="1"/>
        <v>100</v>
      </c>
      <c r="O18" s="223">
        <f>AVERAGE('DATA ENTRY'!O15,'DATA ENTRY'!T15,'DATA ENTRY'!Y15)</f>
        <v>83.07</v>
      </c>
      <c r="P18" s="224">
        <f>'DATA ENTRY'!AO15</f>
        <v>21.5</v>
      </c>
      <c r="Q18" s="225">
        <f>SUM('DATA ENTRY'!Z15+'DATA ENTRY'!AE15+'DATA ENTRY'!AJ15)</f>
        <v>43</v>
      </c>
      <c r="R18" s="226">
        <f>SUM('DATA ENTRY'!AA15+'DATA ENTRY'!AF15+'DATA ENTRY'!AK15)</f>
        <v>40</v>
      </c>
      <c r="S18" s="227">
        <f t="shared" si="2"/>
        <v>6.9767441860465115E-2</v>
      </c>
      <c r="T18" s="226">
        <f>SUM('DATA ENTRY'!AB15+'DATA ENTRY'!AG15+'DATA ENTRY'!AL15)</f>
        <v>40</v>
      </c>
      <c r="U18" s="227">
        <f t="shared" si="3"/>
        <v>1</v>
      </c>
      <c r="V18" s="228">
        <f>AVERAGE('DATA ENTRY'!AD15,'DATA ENTRY'!AI15,'DATA ENTRY'!AN15)%</f>
        <v>0.84175000000000011</v>
      </c>
      <c r="W18" s="229">
        <f t="shared" si="4"/>
        <v>4</v>
      </c>
      <c r="X18" s="230">
        <f>'DATA ENTRY'!BE15</f>
        <v>19.5</v>
      </c>
      <c r="Y18" s="230">
        <f>SUM('DATA ENTRY'!AP15+'DATA ENTRY'!AU15+'DATA ENTRY'!AZ15)</f>
        <v>39</v>
      </c>
      <c r="Z18" s="231">
        <f>SUM('DATA ENTRY'!AQ15+'DATA ENTRY'!AV15+'DATA ENTRY'!BA15)</f>
        <v>39</v>
      </c>
      <c r="AA18" s="232">
        <f t="shared" si="5"/>
        <v>0</v>
      </c>
      <c r="AB18" s="233">
        <f>SUM('DATA ENTRY'!AR15+'DATA ENTRY'!AW15+'DATA ENTRY'!BB15)</f>
        <v>39</v>
      </c>
      <c r="AC18" s="232">
        <f t="shared" si="6"/>
        <v>1</v>
      </c>
      <c r="AD18" s="234">
        <f>AVERAGE('DATA ENTRY'!AT15,'DATA ENTRY'!AY15, 'DATA ENTRY'!BD15)%</f>
        <v>0.84215000000000007</v>
      </c>
      <c r="AE18" s="235">
        <f t="shared" si="7"/>
        <v>5</v>
      </c>
      <c r="AF18" s="236">
        <f>'DATA ENTRY'!BU15</f>
        <v>34.5</v>
      </c>
      <c r="AG18" s="219">
        <f>SUM('DATA ENTRY'!BF15+'DATA ENTRY'!BK15+'DATA ENTRY'!BP15)</f>
        <v>69</v>
      </c>
      <c r="AH18" s="220">
        <f>'DATA ENTRY'!BG15+'DATA ENTRY'!BL15+'DATA ENTRY'!BQ15</f>
        <v>66</v>
      </c>
      <c r="AI18" s="237">
        <f t="shared" si="8"/>
        <v>4.3478260869565216E-2</v>
      </c>
      <c r="AJ18" s="221">
        <f>'DATA ENTRY'!BH15+'DATA ENTRY'!BM15+'DATA ENTRY'!BR15</f>
        <v>66</v>
      </c>
      <c r="AK18" s="237">
        <f t="shared" si="9"/>
        <v>1</v>
      </c>
      <c r="AL18" s="237">
        <f>AVERAGE('DATA ENTRY'!BJ15,'DATA ENTRY'!BO15,'DATA ENTRY'!BT15)%</f>
        <v>0.82635000000000003</v>
      </c>
      <c r="AM18" s="238">
        <f t="shared" si="10"/>
        <v>8</v>
      </c>
      <c r="AN18" s="239">
        <f t="shared" si="12"/>
        <v>0.83674999999999999</v>
      </c>
      <c r="AO18" s="242">
        <f t="shared" si="0"/>
        <v>5</v>
      </c>
      <c r="AP18" s="241">
        <f t="shared" si="11"/>
        <v>1</v>
      </c>
    </row>
    <row r="19" spans="1:42" s="279" customFormat="1" ht="30" customHeight="1" x14ac:dyDescent="0.35">
      <c r="A19" s="210" t="str">
        <f>'DATA ENTRY'!A16</f>
        <v>Highlands Ranch Refresher Academy</v>
      </c>
      <c r="B19" s="211" t="str">
        <f>'DATA ENTRY'!B16</f>
        <v>Refresher</v>
      </c>
      <c r="C19" s="212" t="str">
        <f>'DATA ENTRY'!C16</f>
        <v>Littleton</v>
      </c>
      <c r="D19" s="213">
        <f>'DATA ENTRY'!D16</f>
        <v>20</v>
      </c>
      <c r="E19" s="214">
        <f>'DATA ENTRY'!E16</f>
        <v>20</v>
      </c>
      <c r="F19" s="214">
        <f>'DATA ENTRY'!F16</f>
        <v>20</v>
      </c>
      <c r="G19" s="215" t="str">
        <f>'DATA ENTRY'!G16</f>
        <v>FBI</v>
      </c>
      <c r="H19" s="216">
        <f>'DATA ENTRY'!H16</f>
        <v>101</v>
      </c>
      <c r="I19" s="217">
        <f>'DATA ENTRY'!I16</f>
        <v>2</v>
      </c>
      <c r="J19" s="218">
        <f>'DATA ENTRY'!J16</f>
        <v>24</v>
      </c>
      <c r="K19" s="219">
        <f>SUM('DATA ENTRY'!K16+'DATA ENTRY'!P16+'DATA ENTRY'!U16)</f>
        <v>29</v>
      </c>
      <c r="L19" s="220">
        <f>SUM('DATA ENTRY'!L16+'DATA ENTRY'!Q16+'DATA ENTRY'!V16)</f>
        <v>27</v>
      </c>
      <c r="M19" s="221">
        <f>SUM('DATA ENTRY'!M16+'DATA ENTRY'!R16+'DATA ENTRY'!W16)</f>
        <v>26</v>
      </c>
      <c r="N19" s="222">
        <f t="shared" si="1"/>
        <v>96.296296296296291</v>
      </c>
      <c r="O19" s="223">
        <f>AVERAGE('DATA ENTRY'!O16,'DATA ENTRY'!T16,'DATA ENTRY'!Y16)</f>
        <v>79.08</v>
      </c>
      <c r="P19" s="224">
        <f>'DATA ENTRY'!AO16</f>
        <v>13</v>
      </c>
      <c r="Q19" s="225">
        <f>SUM('DATA ENTRY'!Z16+'DATA ENTRY'!AE16+'DATA ENTRY'!AJ16)</f>
        <v>26</v>
      </c>
      <c r="R19" s="226">
        <f>SUM('DATA ENTRY'!AA16+'DATA ENTRY'!AF16+'DATA ENTRY'!AK16)</f>
        <v>25</v>
      </c>
      <c r="S19" s="227">
        <f t="shared" si="2"/>
        <v>3.8461538461538464E-2</v>
      </c>
      <c r="T19" s="226">
        <f>SUM('DATA ENTRY'!AB16+'DATA ENTRY'!AG16+'DATA ENTRY'!AL16)</f>
        <v>24</v>
      </c>
      <c r="U19" s="227">
        <f t="shared" si="3"/>
        <v>0.96</v>
      </c>
      <c r="V19" s="228">
        <f>AVERAGE('DATA ENTRY'!AD16,'DATA ENTRY'!AI16,'DATA ENTRY'!AN16)%</f>
        <v>0.82930000000000004</v>
      </c>
      <c r="W19" s="229">
        <f t="shared" si="4"/>
        <v>8</v>
      </c>
      <c r="X19" s="230">
        <f>'DATA ENTRY'!BE16</f>
        <v>16</v>
      </c>
      <c r="Y19" s="230">
        <f>SUM('DATA ENTRY'!AP16+'DATA ENTRY'!BF16+'DATA ENTRY'!AZ16)</f>
        <v>32</v>
      </c>
      <c r="Z19" s="231">
        <f>SUM('DATA ENTRY'!AQ16+'DATA ENTRY'!BG16+'DATA ENTRY'!BA16)</f>
        <v>32</v>
      </c>
      <c r="AA19" s="232">
        <f t="shared" si="5"/>
        <v>0</v>
      </c>
      <c r="AB19" s="233">
        <f>SUM('DATA ENTRY'!AR16+'DATA ENTRY'!BH16+'DATA ENTRY'!BB16)</f>
        <v>31</v>
      </c>
      <c r="AC19" s="232">
        <f t="shared" si="6"/>
        <v>0.96875</v>
      </c>
      <c r="AD19" s="234">
        <f>AVERAGE('DATA ENTRY'!AT16,'DATA ENTRY'!BJ16, 'DATA ENTRY'!BD16)%</f>
        <v>0.83044999999999991</v>
      </c>
      <c r="AE19" s="235">
        <f t="shared" si="7"/>
        <v>11</v>
      </c>
      <c r="AF19" s="236">
        <f>'DATA ENTRY'!BU16</f>
        <v>11.666666666666666</v>
      </c>
      <c r="AG19" s="219">
        <f>SUM('DATA ENTRY'!BF16+'DATA ENTRY'!BK16+'DATA ENTRY'!BP16)</f>
        <v>35</v>
      </c>
      <c r="AH19" s="220">
        <f>'DATA ENTRY'!BG16+'DATA ENTRY'!BL16+'DATA ENTRY'!BQ16</f>
        <v>35</v>
      </c>
      <c r="AI19" s="237">
        <f t="shared" si="8"/>
        <v>0</v>
      </c>
      <c r="AJ19" s="221">
        <f>'DATA ENTRY'!BH16+'DATA ENTRY'!BM16+'DATA ENTRY'!BR16</f>
        <v>34</v>
      </c>
      <c r="AK19" s="237">
        <f t="shared" si="9"/>
        <v>0.97142857142857142</v>
      </c>
      <c r="AL19" s="237">
        <f>AVERAGE('DATA ENTRY'!BJ16,'DATA ENTRY'!BO16,'DATA ENTRY'!BT16)%</f>
        <v>0.80966666666666653</v>
      </c>
      <c r="AM19" s="238">
        <f t="shared" si="10"/>
        <v>14</v>
      </c>
      <c r="AN19" s="239">
        <f t="shared" si="12"/>
        <v>0.82313888888888886</v>
      </c>
      <c r="AO19" s="240">
        <f t="shared" si="0"/>
        <v>12</v>
      </c>
      <c r="AP19" s="241">
        <f t="shared" si="11"/>
        <v>0.96672619047619046</v>
      </c>
    </row>
    <row r="20" spans="1:42" s="279" customFormat="1" ht="30" customHeight="1" x14ac:dyDescent="0.35">
      <c r="A20" s="210" t="str">
        <f>'DATA ENTRY'!A17</f>
        <v>Jefferson County SO / Lakewood PD Combined Academy</v>
      </c>
      <c r="B20" s="211" t="str">
        <f>'DATA ENTRY'!B17</f>
        <v>Basic - Agency</v>
      </c>
      <c r="C20" s="212" t="str">
        <f>'DATA ENTRY'!C17</f>
        <v>Lakewood</v>
      </c>
      <c r="D20" s="213">
        <f>'DATA ENTRY'!D17</f>
        <v>91</v>
      </c>
      <c r="E20" s="214">
        <f>'DATA ENTRY'!E17</f>
        <v>48</v>
      </c>
      <c r="F20" s="214">
        <f>'DATA ENTRY'!F17</f>
        <v>88</v>
      </c>
      <c r="G20" s="215" t="str">
        <f>'DATA ENTRY'!G17</f>
        <v>AGENCY SPECIFIC</v>
      </c>
      <c r="H20" s="216">
        <f>'DATA ENTRY'!H17</f>
        <v>775</v>
      </c>
      <c r="I20" s="217">
        <f>'DATA ENTRY'!I17</f>
        <v>20</v>
      </c>
      <c r="J20" s="218">
        <f>'DATA ENTRY'!J17</f>
        <v>50</v>
      </c>
      <c r="K20" s="219">
        <f>SUM('DATA ENTRY'!K17+'DATA ENTRY'!P17+'DATA ENTRY'!U17)</f>
        <v>96</v>
      </c>
      <c r="L20" s="220">
        <f>SUM('DATA ENTRY'!L17+'DATA ENTRY'!Q17+'DATA ENTRY'!V17)</f>
        <v>90</v>
      </c>
      <c r="M20" s="221">
        <f>SUM('DATA ENTRY'!M17+'DATA ENTRY'!R17+'DATA ENTRY'!W17)</f>
        <v>90</v>
      </c>
      <c r="N20" s="222">
        <f t="shared" si="1"/>
        <v>100</v>
      </c>
      <c r="O20" s="223">
        <f>AVERAGE('DATA ENTRY'!O17,'DATA ENTRY'!T17,'DATA ENTRY'!Y17)</f>
        <v>87.344999999999999</v>
      </c>
      <c r="P20" s="224">
        <f>'DATA ENTRY'!AO17</f>
        <v>48.5</v>
      </c>
      <c r="Q20" s="225">
        <f>SUM('DATA ENTRY'!Z17+'DATA ENTRY'!AE17+'DATA ENTRY'!AJ17)</f>
        <v>97</v>
      </c>
      <c r="R20" s="226">
        <f>SUM('DATA ENTRY'!AA17+'DATA ENTRY'!AF17+'DATA ENTRY'!AK17)</f>
        <v>93</v>
      </c>
      <c r="S20" s="227">
        <f t="shared" si="2"/>
        <v>4.1237113402061855E-2</v>
      </c>
      <c r="T20" s="226">
        <f>SUM('DATA ENTRY'!AB17+'DATA ENTRY'!AG17+'DATA ENTRY'!AL17)</f>
        <v>93</v>
      </c>
      <c r="U20" s="227">
        <f t="shared" si="3"/>
        <v>1</v>
      </c>
      <c r="V20" s="228">
        <f>AVERAGE('DATA ENTRY'!AD17,'DATA ENTRY'!AI17,'DATA ENTRY'!AN17)%</f>
        <v>0.85414999999999996</v>
      </c>
      <c r="W20" s="229">
        <f t="shared" si="4"/>
        <v>3</v>
      </c>
      <c r="X20" s="230">
        <f>'DATA ENTRY'!BE17</f>
        <v>38</v>
      </c>
      <c r="Y20" s="230">
        <f>SUM('DATA ENTRY'!AP17+'DATA ENTRY'!AU17+'DATA ENTRY'!AZ17)</f>
        <v>76</v>
      </c>
      <c r="Z20" s="231">
        <f>SUM('DATA ENTRY'!AQ17+'DATA ENTRY'!AV17+'DATA ENTRY'!BA17)</f>
        <v>73</v>
      </c>
      <c r="AA20" s="232">
        <f t="shared" si="5"/>
        <v>3.9473684210526314E-2</v>
      </c>
      <c r="AB20" s="233">
        <f>SUM('DATA ENTRY'!AR17+'DATA ENTRY'!AW17+'DATA ENTRY'!BB17)</f>
        <v>73</v>
      </c>
      <c r="AC20" s="232">
        <f t="shared" si="6"/>
        <v>1</v>
      </c>
      <c r="AD20" s="234">
        <f>AVERAGE('DATA ENTRY'!AT17,'DATA ENTRY'!AY17, 'DATA ENTRY'!BD17)%</f>
        <v>0.85519999999999996</v>
      </c>
      <c r="AE20" s="235">
        <f t="shared" si="7"/>
        <v>3</v>
      </c>
      <c r="AF20" s="236">
        <f>'DATA ENTRY'!BU17</f>
        <v>44.5</v>
      </c>
      <c r="AG20" s="219">
        <f>SUM('DATA ENTRY'!BF17+'DATA ENTRY'!BK17+'DATA ENTRY'!BP17)</f>
        <v>89</v>
      </c>
      <c r="AH20" s="220">
        <f>'DATA ENTRY'!BG17+'DATA ENTRY'!BL17+'DATA ENTRY'!BQ17</f>
        <v>85</v>
      </c>
      <c r="AI20" s="237">
        <f t="shared" si="8"/>
        <v>4.49438202247191E-2</v>
      </c>
      <c r="AJ20" s="221">
        <f>'DATA ENTRY'!BH17+'DATA ENTRY'!BM17+'DATA ENTRY'!BR17</f>
        <v>85</v>
      </c>
      <c r="AK20" s="237">
        <f t="shared" si="9"/>
        <v>1</v>
      </c>
      <c r="AL20" s="237">
        <f>AVERAGE('DATA ENTRY'!BJ17,'DATA ENTRY'!BO17,'DATA ENTRY'!BT17)%</f>
        <v>0.85745000000000005</v>
      </c>
      <c r="AM20" s="238">
        <f t="shared" si="10"/>
        <v>1</v>
      </c>
      <c r="AN20" s="239">
        <f t="shared" si="12"/>
        <v>0.85559999999999992</v>
      </c>
      <c r="AO20" s="242">
        <f t="shared" si="0"/>
        <v>1</v>
      </c>
      <c r="AP20" s="241">
        <f t="shared" si="11"/>
        <v>1</v>
      </c>
    </row>
    <row r="21" spans="1:42" s="279" customFormat="1" ht="30" customHeight="1" x14ac:dyDescent="0.35">
      <c r="A21" s="210" t="str">
        <f>'DATA ENTRY'!A18</f>
        <v>Otero Junior College Law Enforcement Academy</v>
      </c>
      <c r="B21" s="211" t="str">
        <f>'DATA ENTRY'!B18</f>
        <v>Basic</v>
      </c>
      <c r="C21" s="212" t="str">
        <f>'DATA ENTRY'!C18</f>
        <v>La Junta</v>
      </c>
      <c r="D21" s="213">
        <f>'DATA ENTRY'!D18</f>
        <v>80</v>
      </c>
      <c r="E21" s="214">
        <f>'DATA ENTRY'!E18</f>
        <v>44</v>
      </c>
      <c r="F21" s="214">
        <f>'DATA ENTRY'!F18</f>
        <v>80</v>
      </c>
      <c r="G21" s="215" t="str">
        <f>'DATA ENTRY'!G18</f>
        <v>PPCT / KRAV</v>
      </c>
      <c r="H21" s="216">
        <f>'DATA ENTRY'!H18</f>
        <v>774</v>
      </c>
      <c r="I21" s="217">
        <f>'DATA ENTRY'!I18</f>
        <v>18</v>
      </c>
      <c r="J21" s="218">
        <f>'DATA ENTRY'!J18</f>
        <v>20</v>
      </c>
      <c r="K21" s="219">
        <f>SUM('DATA ENTRY'!K18+'DATA ENTRY'!P18+'DATA ENTRY'!U18)</f>
        <v>20</v>
      </c>
      <c r="L21" s="220">
        <f>SUM('DATA ENTRY'!L18+'DATA ENTRY'!Q18+'DATA ENTRY'!V18)</f>
        <v>19</v>
      </c>
      <c r="M21" s="221">
        <f>SUM('DATA ENTRY'!M18+'DATA ENTRY'!R18+'DATA ENTRY'!W18)</f>
        <v>17</v>
      </c>
      <c r="N21" s="222">
        <f t="shared" si="1"/>
        <v>89.473684210526315</v>
      </c>
      <c r="O21" s="223">
        <f>AVERAGE('DATA ENTRY'!O18,'DATA ENTRY'!T18,'DATA ENTRY'!Y18)</f>
        <v>79.125</v>
      </c>
      <c r="P21" s="224">
        <f>'DATA ENTRY'!AO18</f>
        <v>13</v>
      </c>
      <c r="Q21" s="225">
        <f>SUM('DATA ENTRY'!Z18+'DATA ENTRY'!AE18+'DATA ENTRY'!AJ18)</f>
        <v>26</v>
      </c>
      <c r="R21" s="226">
        <f>SUM('DATA ENTRY'!AA18+'DATA ENTRY'!AF18+'DATA ENTRY'!AK18)</f>
        <v>22</v>
      </c>
      <c r="S21" s="227">
        <f t="shared" si="2"/>
        <v>0.15384615384615385</v>
      </c>
      <c r="T21" s="226">
        <f>SUM('DATA ENTRY'!AB18+'DATA ENTRY'!AG18+'DATA ENTRY'!AL18)</f>
        <v>16</v>
      </c>
      <c r="U21" s="227">
        <f t="shared" si="3"/>
        <v>0.72727272727272729</v>
      </c>
      <c r="V21" s="228">
        <f>AVERAGE('DATA ENTRY'!AD18,'DATA ENTRY'!AI18,'DATA ENTRY'!AN18)%</f>
        <v>0.74670000000000003</v>
      </c>
      <c r="W21" s="229">
        <f t="shared" si="4"/>
        <v>22</v>
      </c>
      <c r="X21" s="230">
        <f>'DATA ENTRY'!BE18</f>
        <v>13</v>
      </c>
      <c r="Y21" s="230">
        <f>SUM('DATA ENTRY'!AP18+'DATA ENTRY'!AU18+'DATA ENTRY'!AZ18)</f>
        <v>26</v>
      </c>
      <c r="Z21" s="231">
        <f>SUM('DATA ENTRY'!AQ18+'DATA ENTRY'!AV18+'DATA ENTRY'!BA18)</f>
        <v>26</v>
      </c>
      <c r="AA21" s="232">
        <f t="shared" si="5"/>
        <v>0</v>
      </c>
      <c r="AB21" s="233">
        <f>SUM('DATA ENTRY'!AR18+'DATA ENTRY'!AW18+'DATA ENTRY'!BB18)</f>
        <v>23</v>
      </c>
      <c r="AC21" s="232">
        <f t="shared" si="6"/>
        <v>0.88461538461538458</v>
      </c>
      <c r="AD21" s="234">
        <f>AVERAGE('DATA ENTRY'!AT18,'DATA ENTRY'!AY18, 'DATA ENTRY'!BD18)%</f>
        <v>0.78659999999999997</v>
      </c>
      <c r="AE21" s="235">
        <f t="shared" si="7"/>
        <v>21</v>
      </c>
      <c r="AF21" s="236">
        <f>'DATA ENTRY'!BU18</f>
        <v>12</v>
      </c>
      <c r="AG21" s="219">
        <f>SUM('DATA ENTRY'!BF18+'DATA ENTRY'!BK18+'DATA ENTRY'!BP18)</f>
        <v>12</v>
      </c>
      <c r="AH21" s="220">
        <f>'DATA ENTRY'!BG18+'DATA ENTRY'!BL18+'DATA ENTRY'!BQ18</f>
        <v>12</v>
      </c>
      <c r="AI21" s="237">
        <f t="shared" si="8"/>
        <v>0</v>
      </c>
      <c r="AJ21" s="221">
        <f>'DATA ENTRY'!BH18+'DATA ENTRY'!BM18+'DATA ENTRY'!BR18</f>
        <v>12</v>
      </c>
      <c r="AK21" s="237">
        <f t="shared" si="9"/>
        <v>1</v>
      </c>
      <c r="AL21" s="237">
        <f>AVERAGE('DATA ENTRY'!BJ18,'DATA ENTRY'!BO18,'DATA ENTRY'!BT18)%</f>
        <v>0.83519999999999994</v>
      </c>
      <c r="AM21" s="238">
        <f t="shared" si="10"/>
        <v>5</v>
      </c>
      <c r="AN21" s="239">
        <f t="shared" si="12"/>
        <v>0.78949999999999998</v>
      </c>
      <c r="AO21" s="243">
        <f t="shared" si="0"/>
        <v>22</v>
      </c>
      <c r="AP21" s="241">
        <f t="shared" si="11"/>
        <v>0.87062937062937051</v>
      </c>
    </row>
    <row r="22" spans="1:42" s="279" customFormat="1" ht="30" customHeight="1" x14ac:dyDescent="0.35">
      <c r="A22" s="210" t="str">
        <f>'DATA ENTRY'!A19</f>
        <v>Pikes Peak Community College Law Enforcement Academy</v>
      </c>
      <c r="B22" s="211" t="str">
        <f>'DATA ENTRY'!B19</f>
        <v>Basic</v>
      </c>
      <c r="C22" s="212" t="str">
        <f>'DATA ENTRY'!C19</f>
        <v>Colorado Springs</v>
      </c>
      <c r="D22" s="213">
        <f>'DATA ENTRY'!D19</f>
        <v>104</v>
      </c>
      <c r="E22" s="214">
        <f>'DATA ENTRY'!E19</f>
        <v>48</v>
      </c>
      <c r="F22" s="214">
        <f>'DATA ENTRY'!F19</f>
        <v>72</v>
      </c>
      <c r="G22" s="215" t="str">
        <f>'DATA ENTRY'!G19</f>
        <v>AGENCY SPECIFIC</v>
      </c>
      <c r="H22" s="216">
        <f>'DATA ENTRY'!H19</f>
        <v>725</v>
      </c>
      <c r="I22" s="217" t="str">
        <f>'DATA ENTRY'!I19</f>
        <v>17 / 26</v>
      </c>
      <c r="J22" s="218">
        <f>'DATA ENTRY'!J19</f>
        <v>25</v>
      </c>
      <c r="K22" s="219">
        <f>SUM('DATA ENTRY'!K19+'DATA ENTRY'!P19+'DATA ENTRY'!U19)</f>
        <v>71</v>
      </c>
      <c r="L22" s="220">
        <f>SUM('DATA ENTRY'!L19+'DATA ENTRY'!Q19+'DATA ENTRY'!V19)</f>
        <v>65</v>
      </c>
      <c r="M22" s="221">
        <f>SUM('DATA ENTRY'!M19+'DATA ENTRY'!R19+'DATA ENTRY'!W19)</f>
        <v>64</v>
      </c>
      <c r="N22" s="222">
        <f t="shared" si="1"/>
        <v>98.461538461538467</v>
      </c>
      <c r="O22" s="223">
        <f>AVERAGE('DATA ENTRY'!O19,'DATA ENTRY'!T19,'DATA ENTRY'!Y19)</f>
        <v>81.399999999999991</v>
      </c>
      <c r="P22" s="224">
        <f>'DATA ENTRY'!AO19</f>
        <v>21.666666666666668</v>
      </c>
      <c r="Q22" s="225">
        <f>SUM('DATA ENTRY'!Z19+'DATA ENTRY'!AE19+'DATA ENTRY'!AJ19)</f>
        <v>65</v>
      </c>
      <c r="R22" s="226">
        <f>SUM('DATA ENTRY'!AA19+'DATA ENTRY'!AF19+'DATA ENTRY'!AK19)</f>
        <v>56</v>
      </c>
      <c r="S22" s="227">
        <f t="shared" si="2"/>
        <v>0.13846153846153847</v>
      </c>
      <c r="T22" s="226">
        <f>SUM('DATA ENTRY'!AB19+'DATA ENTRY'!AG19+'DATA ENTRY'!AL19)</f>
        <v>52</v>
      </c>
      <c r="U22" s="227">
        <f t="shared" si="3"/>
        <v>0.9285714285714286</v>
      </c>
      <c r="V22" s="228">
        <f>AVERAGE('DATA ENTRY'!AD19,'DATA ENTRY'!AI19,'DATA ENTRY'!AN19)%</f>
        <v>0.79359999999999997</v>
      </c>
      <c r="W22" s="229">
        <f t="shared" si="4"/>
        <v>19</v>
      </c>
      <c r="X22" s="230">
        <f>'DATA ENTRY'!BE19</f>
        <v>21.666666666666668</v>
      </c>
      <c r="Y22" s="230">
        <f>SUM('DATA ENTRY'!AP19+'DATA ENTRY'!AU19+'DATA ENTRY'!AZ19)</f>
        <v>65</v>
      </c>
      <c r="Z22" s="231">
        <f>SUM('DATA ENTRY'!AQ19+'DATA ENTRY'!AV19+'DATA ENTRY'!BA19)</f>
        <v>55</v>
      </c>
      <c r="AA22" s="232">
        <f t="shared" si="5"/>
        <v>0.15384615384615385</v>
      </c>
      <c r="AB22" s="233">
        <f>SUM('DATA ENTRY'!AR19+'DATA ENTRY'!AW19+'DATA ENTRY'!BB19)</f>
        <v>53</v>
      </c>
      <c r="AC22" s="232">
        <f t="shared" si="6"/>
        <v>0.96363636363636362</v>
      </c>
      <c r="AD22" s="234">
        <f>AVERAGE('DATA ENTRY'!AT19,'DATA ENTRY'!AY19, 'DATA ENTRY'!BD19)%</f>
        <v>0.80929999999999991</v>
      </c>
      <c r="AE22" s="235">
        <f t="shared" si="7"/>
        <v>14</v>
      </c>
      <c r="AF22" s="236">
        <f>'DATA ENTRY'!BU19</f>
        <v>19.666666666666668</v>
      </c>
      <c r="AG22" s="219">
        <f>SUM('DATA ENTRY'!BF19+'DATA ENTRY'!BK19+'DATA ENTRY'!BP19)</f>
        <v>59</v>
      </c>
      <c r="AH22" s="220">
        <f>'DATA ENTRY'!BG19+'DATA ENTRY'!BL19+'DATA ENTRY'!BQ19</f>
        <v>53</v>
      </c>
      <c r="AI22" s="237">
        <f t="shared" si="8"/>
        <v>0.10169491525423729</v>
      </c>
      <c r="AJ22" s="221">
        <f>'DATA ENTRY'!BH19+'DATA ENTRY'!BM19+'DATA ENTRY'!BR19</f>
        <v>52</v>
      </c>
      <c r="AK22" s="237">
        <f t="shared" si="9"/>
        <v>0.98113207547169812</v>
      </c>
      <c r="AL22" s="237">
        <f>AVERAGE('DATA ENTRY'!BJ19,'DATA ENTRY'!BO19,'DATA ENTRY'!BT19)%</f>
        <v>0.80893333333333328</v>
      </c>
      <c r="AM22" s="238">
        <f t="shared" si="10"/>
        <v>16</v>
      </c>
      <c r="AN22" s="239">
        <f t="shared" si="12"/>
        <v>0.80394444444444435</v>
      </c>
      <c r="AO22" s="240">
        <f t="shared" si="0"/>
        <v>19</v>
      </c>
      <c r="AP22" s="241">
        <f t="shared" si="11"/>
        <v>0.95777995589316356</v>
      </c>
    </row>
    <row r="23" spans="1:42" s="279" customFormat="1" ht="30" customHeight="1" x14ac:dyDescent="0.35">
      <c r="A23" s="210" t="str">
        <f>'DATA ENTRY'!A20</f>
        <v>Pueblo Community College Police Academy</v>
      </c>
      <c r="B23" s="211" t="str">
        <f>'DATA ENTRY'!B20</f>
        <v>Basic</v>
      </c>
      <c r="C23" s="212" t="str">
        <f>'DATA ENTRY'!C20</f>
        <v>Pueblo</v>
      </c>
      <c r="D23" s="213">
        <f>'DATA ENTRY'!D20</f>
        <v>84</v>
      </c>
      <c r="E23" s="214">
        <f>'DATA ENTRY'!E20</f>
        <v>60</v>
      </c>
      <c r="F23" s="214">
        <f>'DATA ENTRY'!F20</f>
        <v>64</v>
      </c>
      <c r="G23" s="215" t="str">
        <f>'DATA ENTRY'!G20</f>
        <v>PPCT</v>
      </c>
      <c r="H23" s="216">
        <f>'DATA ENTRY'!H20</f>
        <v>662</v>
      </c>
      <c r="I23" s="217">
        <f>'DATA ENTRY'!I20</f>
        <v>18</v>
      </c>
      <c r="J23" s="218">
        <f>'DATA ENTRY'!J20</f>
        <v>26</v>
      </c>
      <c r="K23" s="219">
        <f>SUM('DATA ENTRY'!K20+'DATA ENTRY'!P20+'DATA ENTRY'!U20)</f>
        <v>64</v>
      </c>
      <c r="L23" s="220">
        <f>SUM('DATA ENTRY'!L20+'DATA ENTRY'!Q20+'DATA ENTRY'!V20)</f>
        <v>54</v>
      </c>
      <c r="M23" s="221">
        <f>SUM('DATA ENTRY'!M20+'DATA ENTRY'!R20+'DATA ENTRY'!W20)</f>
        <v>43</v>
      </c>
      <c r="N23" s="222">
        <f t="shared" si="1"/>
        <v>79.629629629629633</v>
      </c>
      <c r="O23" s="223">
        <f>AVERAGE('DATA ENTRY'!O20,'DATA ENTRY'!T20,'DATA ENTRY'!Y20)</f>
        <v>74.11333333333333</v>
      </c>
      <c r="P23" s="224">
        <f>'DATA ENTRY'!AO20</f>
        <v>18</v>
      </c>
      <c r="Q23" s="225">
        <f>SUM('DATA ENTRY'!Z20+'DATA ENTRY'!AE20+'DATA ENTRY'!AJ20)</f>
        <v>36</v>
      </c>
      <c r="R23" s="226">
        <f>SUM('DATA ENTRY'!AA20+'DATA ENTRY'!AF20+'DATA ENTRY'!AK20)</f>
        <v>29</v>
      </c>
      <c r="S23" s="227">
        <f t="shared" si="2"/>
        <v>0.19444444444444445</v>
      </c>
      <c r="T23" s="226">
        <f>SUM('DATA ENTRY'!AB20+'DATA ENTRY'!AG20+'DATA ENTRY'!AL20)</f>
        <v>25</v>
      </c>
      <c r="U23" s="227">
        <f t="shared" si="3"/>
        <v>0.86206896551724133</v>
      </c>
      <c r="V23" s="228">
        <f>AVERAGE('DATA ENTRY'!AD20,'DATA ENTRY'!AI20,'DATA ENTRY'!AN20)%</f>
        <v>0.77129999999999999</v>
      </c>
      <c r="W23" s="229">
        <f t="shared" si="4"/>
        <v>21</v>
      </c>
      <c r="X23" s="230">
        <f>'DATA ENTRY'!BE20</f>
        <v>18</v>
      </c>
      <c r="Y23" s="230">
        <f>SUM('DATA ENTRY'!AP20+'DATA ENTRY'!AU20+'DATA ENTRY'!AZ20)</f>
        <v>36</v>
      </c>
      <c r="Z23" s="231">
        <f>SUM('DATA ENTRY'!AQ20+'DATA ENTRY'!AV20+'DATA ENTRY'!BA20)</f>
        <v>32</v>
      </c>
      <c r="AA23" s="232">
        <f t="shared" si="5"/>
        <v>0.1111111111111111</v>
      </c>
      <c r="AB23" s="233">
        <f>SUM('DATA ENTRY'!AR20+'DATA ENTRY'!AW20+'DATA ENTRY'!BB20)</f>
        <v>25</v>
      </c>
      <c r="AC23" s="232">
        <f t="shared" si="6"/>
        <v>0.78125</v>
      </c>
      <c r="AD23" s="234">
        <f>AVERAGE('DATA ENTRY'!AT20,'DATA ENTRY'!AY20, 'DATA ENTRY'!BD20)%</f>
        <v>0.76824999999999999</v>
      </c>
      <c r="AE23" s="235">
        <f t="shared" si="7"/>
        <v>22</v>
      </c>
      <c r="AF23" s="236">
        <f>'DATA ENTRY'!BU20</f>
        <v>22</v>
      </c>
      <c r="AG23" s="219">
        <f>SUM('DATA ENTRY'!BF20+'DATA ENTRY'!BK20+'DATA ENTRY'!BP20)</f>
        <v>44</v>
      </c>
      <c r="AH23" s="220">
        <f>'DATA ENTRY'!BG20+'DATA ENTRY'!BL20+'DATA ENTRY'!BQ20</f>
        <v>40</v>
      </c>
      <c r="AI23" s="237">
        <f t="shared" si="8"/>
        <v>9.0909090909090912E-2</v>
      </c>
      <c r="AJ23" s="221">
        <f>'DATA ENTRY'!BH20+'DATA ENTRY'!BM20+'DATA ENTRY'!BR20</f>
        <v>37</v>
      </c>
      <c r="AK23" s="237">
        <f t="shared" si="9"/>
        <v>0.92500000000000004</v>
      </c>
      <c r="AL23" s="237">
        <f>AVERAGE('DATA ENTRY'!BJ20,'DATA ENTRY'!BO20,'DATA ENTRY'!BT20)%</f>
        <v>0.7965000000000001</v>
      </c>
      <c r="AM23" s="238">
        <f t="shared" si="10"/>
        <v>20</v>
      </c>
      <c r="AN23" s="239">
        <f t="shared" si="12"/>
        <v>0.77868333333333339</v>
      </c>
      <c r="AO23" s="243">
        <f t="shared" si="0"/>
        <v>23</v>
      </c>
      <c r="AP23" s="241">
        <f t="shared" si="11"/>
        <v>0.85610632183908042</v>
      </c>
    </row>
    <row r="24" spans="1:42" s="279" customFormat="1" ht="30" customHeight="1" x14ac:dyDescent="0.35">
      <c r="A24" s="210" t="str">
        <f>'DATA ENTRY'!A21</f>
        <v>Pueblo Community College Southwest - Mancos</v>
      </c>
      <c r="B24" s="211" t="str">
        <f>'DATA ENTRY'!B21</f>
        <v>Basic</v>
      </c>
      <c r="C24" s="212" t="str">
        <f>'DATA ENTRY'!C21</f>
        <v>Mancos</v>
      </c>
      <c r="D24" s="213">
        <f>'DATA ENTRY'!D21</f>
        <v>84</v>
      </c>
      <c r="E24" s="214">
        <f>'DATA ENTRY'!E21</f>
        <v>68</v>
      </c>
      <c r="F24" s="214">
        <f>'DATA ENTRY'!F21</f>
        <v>64</v>
      </c>
      <c r="G24" s="215" t="str">
        <f>'DATA ENTRY'!G21</f>
        <v>PPCT</v>
      </c>
      <c r="H24" s="216">
        <f>'DATA ENTRY'!H21</f>
        <v>775</v>
      </c>
      <c r="I24" s="217">
        <f>'DATA ENTRY'!I21</f>
        <v>18</v>
      </c>
      <c r="J24" s="218">
        <f>'DATA ENTRY'!J21</f>
        <v>24</v>
      </c>
      <c r="K24" s="219">
        <f>SUM('DATA ENTRY'!K21+'DATA ENTRY'!P21+'DATA ENTRY'!U21)</f>
        <v>11</v>
      </c>
      <c r="L24" s="220">
        <f>SUM('DATA ENTRY'!L21+'DATA ENTRY'!Q21+'DATA ENTRY'!V21)</f>
        <v>9</v>
      </c>
      <c r="M24" s="221">
        <f>SUM('DATA ENTRY'!M21+'DATA ENTRY'!R21+'DATA ENTRY'!W21)</f>
        <v>9</v>
      </c>
      <c r="N24" s="222">
        <f t="shared" si="1"/>
        <v>100</v>
      </c>
      <c r="O24" s="223">
        <f>AVERAGE('DATA ENTRY'!O21,'DATA ENTRY'!T21,'DATA ENTRY'!Y21)</f>
        <v>84.02</v>
      </c>
      <c r="P24" s="224">
        <f>'DATA ENTRY'!AO21</f>
        <v>15</v>
      </c>
      <c r="Q24" s="225">
        <f>SUM('DATA ENTRY'!Z21+'DATA ENTRY'!AE21+'DATA ENTRY'!AJ21)</f>
        <v>15</v>
      </c>
      <c r="R24" s="226">
        <f>SUM('DATA ENTRY'!AA21+'DATA ENTRY'!AF21+'DATA ENTRY'!AK21)</f>
        <v>12</v>
      </c>
      <c r="S24" s="227">
        <f t="shared" si="2"/>
        <v>0.2</v>
      </c>
      <c r="T24" s="226">
        <f>SUM('DATA ENTRY'!AB21+'DATA ENTRY'!AG21+'DATA ENTRY'!AL21)</f>
        <v>12</v>
      </c>
      <c r="U24" s="227">
        <f t="shared" si="3"/>
        <v>1</v>
      </c>
      <c r="V24" s="228">
        <f>AVERAGE('DATA ENTRY'!AD21,'DATA ENTRY'!AI21,'DATA ENTRY'!AN21)%</f>
        <v>0.78620000000000001</v>
      </c>
      <c r="W24" s="229">
        <f t="shared" si="4"/>
        <v>20</v>
      </c>
      <c r="X24" s="230">
        <f>'DATA ENTRY'!BE21</f>
        <v>13</v>
      </c>
      <c r="Y24" s="230">
        <f>SUM('DATA ENTRY'!AP21+'DATA ENTRY'!AU21+'DATA ENTRY'!AZ21)</f>
        <v>26</v>
      </c>
      <c r="Z24" s="231">
        <f>SUM('DATA ENTRY'!AQ21+'DATA ENTRY'!AV21+'DATA ENTRY'!BA21)</f>
        <v>24</v>
      </c>
      <c r="AA24" s="232">
        <f t="shared" si="5"/>
        <v>7.6923076923076927E-2</v>
      </c>
      <c r="AB24" s="233">
        <f>SUM('DATA ENTRY'!AR21+'DATA ENTRY'!AW21+'DATA ENTRY'!BB21)</f>
        <v>22</v>
      </c>
      <c r="AC24" s="232">
        <f t="shared" si="6"/>
        <v>0.91666666666666663</v>
      </c>
      <c r="AD24" s="234">
        <f>AVERAGE('DATA ENTRY'!AT21,'DATA ENTRY'!AY21, 'DATA ENTRY'!BD21)%</f>
        <v>0.81495000000000006</v>
      </c>
      <c r="AE24" s="235">
        <f t="shared" si="7"/>
        <v>13</v>
      </c>
      <c r="AF24" s="236">
        <f>'DATA ENTRY'!BU21</f>
        <v>15.5</v>
      </c>
      <c r="AG24" s="219">
        <f>SUM('DATA ENTRY'!BF21+'DATA ENTRY'!BK21+'DATA ENTRY'!BP21)</f>
        <v>31</v>
      </c>
      <c r="AH24" s="220">
        <f>'DATA ENTRY'!BG21+'DATA ENTRY'!BL21+'DATA ENTRY'!BQ21</f>
        <v>25</v>
      </c>
      <c r="AI24" s="237">
        <f t="shared" si="8"/>
        <v>0.19354838709677419</v>
      </c>
      <c r="AJ24" s="221">
        <f>'DATA ENTRY'!BH21+'DATA ENTRY'!BM21+'DATA ENTRY'!BR21</f>
        <v>22</v>
      </c>
      <c r="AK24" s="237">
        <f t="shared" si="9"/>
        <v>0.88</v>
      </c>
      <c r="AL24" s="237">
        <f>AVERAGE('DATA ENTRY'!BJ21,'DATA ENTRY'!BO21,'DATA ENTRY'!BT21)%</f>
        <v>0.78639999999999999</v>
      </c>
      <c r="AM24" s="238">
        <f t="shared" si="10"/>
        <v>21</v>
      </c>
      <c r="AN24" s="239">
        <f t="shared" si="12"/>
        <v>0.79585000000000006</v>
      </c>
      <c r="AO24" s="243">
        <f t="shared" si="0"/>
        <v>21</v>
      </c>
      <c r="AP24" s="241">
        <f t="shared" si="11"/>
        <v>0.93222222222222217</v>
      </c>
    </row>
    <row r="25" spans="1:42" s="279" customFormat="1" ht="30" customHeight="1" x14ac:dyDescent="0.35">
      <c r="A25" s="210" t="str">
        <f>'DATA ENTRY'!A22</f>
        <v>Pueblo Police Department Police Academy</v>
      </c>
      <c r="B25" s="211" t="str">
        <f>'DATA ENTRY'!B22</f>
        <v>Basic - Agency</v>
      </c>
      <c r="C25" s="212" t="str">
        <f>'DATA ENTRY'!C22</f>
        <v>Pueblo</v>
      </c>
      <c r="D25" s="213">
        <f>'DATA ENTRY'!D22</f>
        <v>88</v>
      </c>
      <c r="E25" s="214">
        <f>'DATA ENTRY'!E22</f>
        <v>60</v>
      </c>
      <c r="F25" s="214">
        <f>'DATA ENTRY'!F22</f>
        <v>72</v>
      </c>
      <c r="G25" s="215" t="str">
        <f>'DATA ENTRY'!G22</f>
        <v>FBI</v>
      </c>
      <c r="H25" s="216">
        <f>'DATA ENTRY'!H22</f>
        <v>1080</v>
      </c>
      <c r="I25" s="217">
        <f>'DATA ENTRY'!I22</f>
        <v>27</v>
      </c>
      <c r="J25" s="218">
        <f>'DATA ENTRY'!J22</f>
        <v>20</v>
      </c>
      <c r="K25" s="219">
        <f>SUM('DATA ENTRY'!K22+'DATA ENTRY'!P22+'DATA ENTRY'!U22)</f>
        <v>12</v>
      </c>
      <c r="L25" s="220">
        <f>SUM('DATA ENTRY'!L22+'DATA ENTRY'!Q22+'DATA ENTRY'!V22)</f>
        <v>11</v>
      </c>
      <c r="M25" s="221">
        <f>SUM('DATA ENTRY'!M22+'DATA ENTRY'!R22+'DATA ENTRY'!W22)</f>
        <v>11</v>
      </c>
      <c r="N25" s="222">
        <f t="shared" si="1"/>
        <v>100</v>
      </c>
      <c r="O25" s="223">
        <f>AVERAGE('DATA ENTRY'!O22,'DATA ENTRY'!T22,'DATA ENTRY'!Y22)</f>
        <v>82.73</v>
      </c>
      <c r="P25" s="224">
        <f>'DATA ENTRY'!AO22</f>
        <v>14</v>
      </c>
      <c r="Q25" s="225">
        <f>SUM('DATA ENTRY'!Z22+'DATA ENTRY'!AE22+'DATA ENTRY'!AJ22)</f>
        <v>28</v>
      </c>
      <c r="R25" s="226">
        <f>SUM('DATA ENTRY'!AA22+'DATA ENTRY'!AF22+'DATA ENTRY'!AK22)</f>
        <v>25</v>
      </c>
      <c r="S25" s="227">
        <f t="shared" si="2"/>
        <v>0.10714285714285714</v>
      </c>
      <c r="T25" s="226">
        <f>SUM('DATA ENTRY'!AB22+'DATA ENTRY'!AG22+'DATA ENTRY'!AL22)</f>
        <v>25</v>
      </c>
      <c r="U25" s="227">
        <f t="shared" si="3"/>
        <v>1</v>
      </c>
      <c r="V25" s="228">
        <f>AVERAGE('DATA ENTRY'!AD22,'DATA ENTRY'!AI22,'DATA ENTRY'!AN22)%</f>
        <v>0.8206</v>
      </c>
      <c r="W25" s="229">
        <f t="shared" si="4"/>
        <v>12</v>
      </c>
      <c r="X25" s="230">
        <f>'DATA ENTRY'!BE22</f>
        <v>18.5</v>
      </c>
      <c r="Y25" s="230">
        <f>SUM('DATA ENTRY'!AP22+'DATA ENTRY'!AU22+'DATA ENTRY'!AZ22)</f>
        <v>37</v>
      </c>
      <c r="Z25" s="231">
        <f>SUM('DATA ENTRY'!AQ22+'DATA ENTRY'!AV22+'DATA ENTRY'!BA22)</f>
        <v>27</v>
      </c>
      <c r="AA25" s="232">
        <f t="shared" si="5"/>
        <v>0.27027027027027029</v>
      </c>
      <c r="AB25" s="233">
        <f>SUM('DATA ENTRY'!AR22+'DATA ENTRY'!AW22+'DATA ENTRY'!BB22)</f>
        <v>27</v>
      </c>
      <c r="AC25" s="232">
        <f t="shared" si="6"/>
        <v>1</v>
      </c>
      <c r="AD25" s="234">
        <f>AVERAGE('DATA ENTRY'!AT22,'DATA ENTRY'!AY22, 'DATA ENTRY'!BD22)%</f>
        <v>0.80345</v>
      </c>
      <c r="AE25" s="235">
        <f t="shared" si="7"/>
        <v>19</v>
      </c>
      <c r="AF25" s="236">
        <f>'DATA ENTRY'!BU22</f>
        <v>21</v>
      </c>
      <c r="AG25" s="219">
        <f>SUM('DATA ENTRY'!BF22+'DATA ENTRY'!BK22+'DATA ENTRY'!BP22)</f>
        <v>42</v>
      </c>
      <c r="AH25" s="220">
        <f>'DATA ENTRY'!BG22+'DATA ENTRY'!BL22+'DATA ENTRY'!BQ22</f>
        <v>34</v>
      </c>
      <c r="AI25" s="237">
        <f t="shared" si="8"/>
        <v>0.19047619047619047</v>
      </c>
      <c r="AJ25" s="221">
        <f>'DATA ENTRY'!BH22+'DATA ENTRY'!BM22+'DATA ENTRY'!BR22</f>
        <v>34</v>
      </c>
      <c r="AK25" s="237">
        <f t="shared" si="9"/>
        <v>1</v>
      </c>
      <c r="AL25" s="237">
        <f>AVERAGE('DATA ENTRY'!BJ22,'DATA ENTRY'!BO22,'DATA ENTRY'!BT22)%</f>
        <v>0.8216</v>
      </c>
      <c r="AM25" s="238">
        <f t="shared" si="10"/>
        <v>10</v>
      </c>
      <c r="AN25" s="239">
        <f t="shared" si="12"/>
        <v>0.8152166666666667</v>
      </c>
      <c r="AO25" s="240">
        <f t="shared" si="0"/>
        <v>14</v>
      </c>
      <c r="AP25" s="241">
        <f t="shared" si="11"/>
        <v>1</v>
      </c>
    </row>
    <row r="26" spans="1:42" s="279" customFormat="1" ht="30" customHeight="1" x14ac:dyDescent="0.35">
      <c r="A26" s="210" t="str">
        <f>'DATA ENTRY'!A23</f>
        <v>Red Rocks Community College</v>
      </c>
      <c r="B26" s="211" t="str">
        <f>'DATA ENTRY'!B23</f>
        <v>Basic</v>
      </c>
      <c r="C26" s="212" t="str">
        <f>'DATA ENTRY'!C23</f>
        <v>Lakewood</v>
      </c>
      <c r="D26" s="213">
        <f>'DATA ENTRY'!D23</f>
        <v>72</v>
      </c>
      <c r="E26" s="214">
        <f>'DATA ENTRY'!E23</f>
        <v>48</v>
      </c>
      <c r="F26" s="214">
        <f>'DATA ENTRY'!F23</f>
        <v>80</v>
      </c>
      <c r="G26" s="215" t="str">
        <f>'DATA ENTRY'!G23</f>
        <v>PPCT</v>
      </c>
      <c r="H26" s="216">
        <f>'DATA ENTRY'!H23</f>
        <v>700</v>
      </c>
      <c r="I26" s="217">
        <f>'DATA ENTRY'!I23</f>
        <v>18</v>
      </c>
      <c r="J26" s="218">
        <f>'DATA ENTRY'!J23</f>
        <v>30</v>
      </c>
      <c r="K26" s="219">
        <f>SUM('DATA ENTRY'!K23+'DATA ENTRY'!P23+'DATA ENTRY'!U23)</f>
        <v>50</v>
      </c>
      <c r="L26" s="220">
        <f>SUM('DATA ENTRY'!L23+'DATA ENTRY'!Q23+'DATA ENTRY'!V23)</f>
        <v>48</v>
      </c>
      <c r="M26" s="221">
        <f>SUM('DATA ENTRY'!M23+'DATA ENTRY'!R23+'DATA ENTRY'!W23)</f>
        <v>46</v>
      </c>
      <c r="N26" s="222">
        <f t="shared" si="1"/>
        <v>95.833333333333343</v>
      </c>
      <c r="O26" s="223">
        <f>AVERAGE('DATA ENTRY'!O23,'DATA ENTRY'!T23,'DATA ENTRY'!Y23)</f>
        <v>82.745000000000005</v>
      </c>
      <c r="P26" s="224">
        <f>'DATA ENTRY'!AO23</f>
        <v>19.5</v>
      </c>
      <c r="Q26" s="225">
        <f>SUM('DATA ENTRY'!Z23+'DATA ENTRY'!AE23+'DATA ENTRY'!AJ23)</f>
        <v>39</v>
      </c>
      <c r="R26" s="226">
        <f>SUM('DATA ENTRY'!AA23+'DATA ENTRY'!AF23+'DATA ENTRY'!AK23)</f>
        <v>38</v>
      </c>
      <c r="S26" s="227">
        <f t="shared" si="2"/>
        <v>2.564102564102564E-2</v>
      </c>
      <c r="T26" s="226">
        <f>SUM('DATA ENTRY'!AB23+'DATA ENTRY'!AG23+'DATA ENTRY'!AL23)</f>
        <v>38</v>
      </c>
      <c r="U26" s="227">
        <f t="shared" si="3"/>
        <v>1</v>
      </c>
      <c r="V26" s="228">
        <f>AVERAGE('DATA ENTRY'!AD23,'DATA ENTRY'!AI23,'DATA ENTRY'!AN23)%</f>
        <v>0.82340000000000002</v>
      </c>
      <c r="W26" s="229">
        <f t="shared" si="4"/>
        <v>10</v>
      </c>
      <c r="X26" s="230">
        <f>'DATA ENTRY'!BE23</f>
        <v>22.5</v>
      </c>
      <c r="Y26" s="230">
        <f>SUM('DATA ENTRY'!AP23+'DATA ENTRY'!AU23+'DATA ENTRY'!AZ23)</f>
        <v>45</v>
      </c>
      <c r="Z26" s="231">
        <f>SUM('DATA ENTRY'!AQ23+'DATA ENTRY'!AV23+'DATA ENTRY'!BA23)</f>
        <v>40</v>
      </c>
      <c r="AA26" s="232">
        <f t="shared" si="5"/>
        <v>0.1111111111111111</v>
      </c>
      <c r="AB26" s="233">
        <f>SUM('DATA ENTRY'!AR23+'DATA ENTRY'!AW23+'DATA ENTRY'!BB23)</f>
        <v>40</v>
      </c>
      <c r="AC26" s="232">
        <f t="shared" si="6"/>
        <v>1</v>
      </c>
      <c r="AD26" s="234">
        <f>AVERAGE('DATA ENTRY'!AT23,'DATA ENTRY'!AY23, 'DATA ENTRY'!BD23)%</f>
        <v>0.79694999999999994</v>
      </c>
      <c r="AE26" s="235">
        <f t="shared" si="7"/>
        <v>20</v>
      </c>
      <c r="AF26" s="236">
        <f>'DATA ENTRY'!BU23</f>
        <v>25</v>
      </c>
      <c r="AG26" s="219">
        <f>SUM('DATA ENTRY'!BF23+'DATA ENTRY'!BK23+'DATA ENTRY'!BP23)</f>
        <v>50</v>
      </c>
      <c r="AH26" s="220">
        <f>'DATA ENTRY'!BG23+'DATA ENTRY'!BL23+'DATA ENTRY'!BQ23</f>
        <v>49</v>
      </c>
      <c r="AI26" s="237">
        <f t="shared" si="8"/>
        <v>0.02</v>
      </c>
      <c r="AJ26" s="221">
        <f>'DATA ENTRY'!BH23+'DATA ENTRY'!BM23+'DATA ENTRY'!BR23</f>
        <v>48</v>
      </c>
      <c r="AK26" s="237">
        <f t="shared" si="9"/>
        <v>0.97959183673469385</v>
      </c>
      <c r="AL26" s="237">
        <f>AVERAGE('DATA ENTRY'!BJ23,'DATA ENTRY'!BO23,'DATA ENTRY'!BT23)%</f>
        <v>0.80964999999999998</v>
      </c>
      <c r="AM26" s="238">
        <f t="shared" si="10"/>
        <v>15</v>
      </c>
      <c r="AN26" s="239">
        <f t="shared" si="12"/>
        <v>0.80999999999999994</v>
      </c>
      <c r="AO26" s="240">
        <f t="shared" si="0"/>
        <v>17</v>
      </c>
      <c r="AP26" s="241">
        <f t="shared" si="11"/>
        <v>0.99319727891156473</v>
      </c>
    </row>
    <row r="27" spans="1:42" s="279" customFormat="1" ht="30" customHeight="1" x14ac:dyDescent="0.35">
      <c r="A27" s="210" t="str">
        <f>'DATA ENTRY'!A24</f>
        <v>Technical College of the Rockies Police Academy</v>
      </c>
      <c r="B27" s="211" t="str">
        <f>'DATA ENTRY'!B24</f>
        <v>Basic</v>
      </c>
      <c r="C27" s="212" t="str">
        <f>'DATA ENTRY'!C24</f>
        <v>Delta</v>
      </c>
      <c r="D27" s="213">
        <v>88</v>
      </c>
      <c r="E27" s="214">
        <v>46</v>
      </c>
      <c r="F27" s="214">
        <v>64</v>
      </c>
      <c r="G27" s="215" t="str">
        <f>'DATA ENTRY'!G24</f>
        <v>FBI</v>
      </c>
      <c r="H27" s="216">
        <f>'DATA ENTRY'!H24</f>
        <v>720</v>
      </c>
      <c r="I27" s="217">
        <f>'DATA ENTRY'!I24</f>
        <v>16</v>
      </c>
      <c r="J27" s="218">
        <f>'DATA ENTRY'!J24</f>
        <v>20</v>
      </c>
      <c r="K27" s="219">
        <f>SUM('DATA ENTRY'!K24+'DATA ENTRY'!P24+'DATA ENTRY'!U24)</f>
        <v>35</v>
      </c>
      <c r="L27" s="220">
        <f>SUM('DATA ENTRY'!L24+'DATA ENTRY'!Q24+'DATA ENTRY'!V24)</f>
        <v>27</v>
      </c>
      <c r="M27" s="221">
        <f>SUM('DATA ENTRY'!M24+'DATA ENTRY'!R24+'DATA ENTRY'!W24)</f>
        <v>22</v>
      </c>
      <c r="N27" s="222">
        <f t="shared" si="1"/>
        <v>81.481481481481481</v>
      </c>
      <c r="O27" s="223">
        <f>AVERAGE('DATA ENTRY'!O24,'DATA ENTRY'!T24,'DATA ENTRY'!Y24)</f>
        <v>74.67</v>
      </c>
      <c r="P27" s="224">
        <f>'DATA ENTRY'!AO24</f>
        <v>10</v>
      </c>
      <c r="Q27" s="225">
        <f>SUM('DATA ENTRY'!Z24+'DATA ENTRY'!AE24+'DATA ENTRY'!AJ24)</f>
        <v>10</v>
      </c>
      <c r="R27" s="226">
        <f>SUM('DATA ENTRY'!AA24+'DATA ENTRY'!AF24+'DATA ENTRY'!AK24)</f>
        <v>9</v>
      </c>
      <c r="S27" s="227">
        <f t="shared" si="2"/>
        <v>0.1</v>
      </c>
      <c r="T27" s="226">
        <f>SUM('DATA ENTRY'!AB24+'DATA ENTRY'!AG24+'DATA ENTRY'!AL24)</f>
        <v>9</v>
      </c>
      <c r="U27" s="227">
        <f t="shared" si="3"/>
        <v>1</v>
      </c>
      <c r="V27" s="228">
        <f>AVERAGE('DATA ENTRY'!AD24,'DATA ENTRY'!AI24,'DATA ENTRY'!AN24)%</f>
        <v>0.79489999999999994</v>
      </c>
      <c r="W27" s="229">
        <f t="shared" si="4"/>
        <v>18</v>
      </c>
      <c r="X27" s="230">
        <f>'DATA ENTRY'!BE24</f>
        <v>14.5</v>
      </c>
      <c r="Y27" s="230">
        <f>SUM('DATA ENTRY'!AP24+'DATA ENTRY'!AU24+'DATA ENTRY'!AZ24)</f>
        <v>29</v>
      </c>
      <c r="Z27" s="231">
        <f>SUM('DATA ENTRY'!AQ24+'DATA ENTRY'!AV24+'DATA ENTRY'!BA24)</f>
        <v>24</v>
      </c>
      <c r="AA27" s="232">
        <f t="shared" si="5"/>
        <v>0.17241379310344829</v>
      </c>
      <c r="AB27" s="233">
        <f>SUM('DATA ENTRY'!AR24+'DATA ENTRY'!AW24+'DATA ENTRY'!BB24)</f>
        <v>24</v>
      </c>
      <c r="AC27" s="232">
        <f t="shared" si="6"/>
        <v>1</v>
      </c>
      <c r="AD27" s="234">
        <f>AVERAGE('DATA ENTRY'!AT24,'DATA ENTRY'!AY24, 'DATA ENTRY'!BD24)%</f>
        <v>0.80675000000000008</v>
      </c>
      <c r="AE27" s="235">
        <f t="shared" si="7"/>
        <v>16</v>
      </c>
      <c r="AF27" s="236">
        <f>'DATA ENTRY'!BU24</f>
        <v>12.5</v>
      </c>
      <c r="AG27" s="219">
        <f>SUM('DATA ENTRY'!BF24+'DATA ENTRY'!BK24+'DATA ENTRY'!BP24)</f>
        <v>25</v>
      </c>
      <c r="AH27" s="220">
        <f>'DATA ENTRY'!BG24+'DATA ENTRY'!BL24+'DATA ENTRY'!BQ24</f>
        <v>20</v>
      </c>
      <c r="AI27" s="237">
        <f t="shared" si="8"/>
        <v>0.2</v>
      </c>
      <c r="AJ27" s="221">
        <f>'DATA ENTRY'!BH24+'DATA ENTRY'!BM24+'DATA ENTRY'!BR24</f>
        <v>19</v>
      </c>
      <c r="AK27" s="237">
        <f t="shared" si="9"/>
        <v>0.95</v>
      </c>
      <c r="AL27" s="237">
        <f>AVERAGE('DATA ENTRY'!BJ24,'DATA ENTRY'!BO24,'DATA ENTRY'!BT24)%</f>
        <v>0.79795000000000005</v>
      </c>
      <c r="AM27" s="238">
        <f t="shared" si="10"/>
        <v>19</v>
      </c>
      <c r="AN27" s="239">
        <f t="shared" si="12"/>
        <v>0.79986666666666661</v>
      </c>
      <c r="AO27" s="243">
        <f t="shared" si="0"/>
        <v>20</v>
      </c>
      <c r="AP27" s="241">
        <f t="shared" si="11"/>
        <v>0.98333333333333339</v>
      </c>
    </row>
    <row r="28" spans="1:42" s="279" customFormat="1" ht="30" customHeight="1" x14ac:dyDescent="0.35">
      <c r="A28" s="210" t="str">
        <f>'DATA ENTRY'!A25</f>
        <v>Trinidad State College Academy - Alamosa</v>
      </c>
      <c r="B28" s="211" t="str">
        <f>'DATA ENTRY'!B25</f>
        <v>Basic</v>
      </c>
      <c r="C28" s="212" t="str">
        <f>'DATA ENTRY'!C25</f>
        <v>Alamosa</v>
      </c>
      <c r="D28" s="213">
        <f>'DATA ENTRY'!D25</f>
        <v>80</v>
      </c>
      <c r="E28" s="214">
        <f>'DATA ENTRY'!E25</f>
        <v>48</v>
      </c>
      <c r="F28" s="214">
        <f>'DATA ENTRY'!F25</f>
        <v>72</v>
      </c>
      <c r="G28" s="215" t="str">
        <f>'DATA ENTRY'!G25</f>
        <v>PPCT</v>
      </c>
      <c r="H28" s="216">
        <f>'DATA ENTRY'!H25</f>
        <v>652</v>
      </c>
      <c r="I28" s="217">
        <f>'DATA ENTRY'!I25</f>
        <v>40</v>
      </c>
      <c r="J28" s="218">
        <f>'DATA ENTRY'!J25</f>
        <v>20</v>
      </c>
      <c r="K28" s="219">
        <f>SUM('DATA ENTRY'!K25+'DATA ENTRY'!P25+'DATA ENTRY'!U25)</f>
        <v>15</v>
      </c>
      <c r="L28" s="220">
        <f>SUM('DATA ENTRY'!L25+'DATA ENTRY'!Q25+'DATA ENTRY'!V25)</f>
        <v>12</v>
      </c>
      <c r="M28" s="221">
        <f>SUM('DATA ENTRY'!M25+'DATA ENTRY'!R25+'DATA ENTRY'!W25)</f>
        <v>12</v>
      </c>
      <c r="N28" s="222">
        <f t="shared" si="1"/>
        <v>100</v>
      </c>
      <c r="O28" s="223">
        <f>AVERAGE('DATA ENTRY'!O25,'DATA ENTRY'!T25,'DATA ENTRY'!Y25)</f>
        <v>76.92</v>
      </c>
      <c r="P28" s="224">
        <f>'DATA ENTRY'!AO25</f>
        <v>19</v>
      </c>
      <c r="Q28" s="225">
        <f>SUM('DATA ENTRY'!Z25+'DATA ENTRY'!AE25+'DATA ENTRY'!AJ25)</f>
        <v>19</v>
      </c>
      <c r="R28" s="226">
        <f>SUM('DATA ENTRY'!AA25+'DATA ENTRY'!AF25+'DATA ENTRY'!AK25)</f>
        <v>15</v>
      </c>
      <c r="S28" s="227">
        <f t="shared" si="2"/>
        <v>0.21052631578947367</v>
      </c>
      <c r="T28" s="226">
        <f>SUM('DATA ENTRY'!AB25+'DATA ENTRY'!AG25+'DATA ENTRY'!AL25)</f>
        <v>11</v>
      </c>
      <c r="U28" s="227">
        <f t="shared" si="3"/>
        <v>0.73333333333333328</v>
      </c>
      <c r="V28" s="228">
        <f>AVERAGE('DATA ENTRY'!AD25,'DATA ENTRY'!AI25,'DATA ENTRY'!AN25)%</f>
        <v>0.74</v>
      </c>
      <c r="W28" s="229">
        <f t="shared" si="4"/>
        <v>23</v>
      </c>
      <c r="X28" s="230">
        <f>'DATA ENTRY'!BE25</f>
        <v>20</v>
      </c>
      <c r="Y28" s="230">
        <f>SUM('DATA ENTRY'!AP25+'DATA ENTRY'!AU25+'DATA ENTRY'!AZ25)</f>
        <v>20</v>
      </c>
      <c r="Z28" s="231">
        <f>SUM('DATA ENTRY'!AQ25+'DATA ENTRY'!AV25+'DATA ENTRY'!BA25)</f>
        <v>16</v>
      </c>
      <c r="AA28" s="232">
        <f t="shared" si="5"/>
        <v>0.2</v>
      </c>
      <c r="AB28" s="233">
        <f>SUM('DATA ENTRY'!AR25+'DATA ENTRY'!AW25+'DATA ENTRY'!BB25)</f>
        <v>13</v>
      </c>
      <c r="AC28" s="232">
        <f t="shared" si="6"/>
        <v>0.8125</v>
      </c>
      <c r="AD28" s="234">
        <f>AVERAGE('DATA ENTRY'!AT25,'DATA ENTRY'!AY25, 'DATA ENTRY'!BD25)%</f>
        <v>0.75</v>
      </c>
      <c r="AE28" s="235">
        <f t="shared" si="7"/>
        <v>23</v>
      </c>
      <c r="AF28" s="236">
        <f>'DATA ENTRY'!BU25</f>
        <v>17</v>
      </c>
      <c r="AG28" s="219">
        <f>SUM('DATA ENTRY'!BF25+'DATA ENTRY'!BK25+'DATA ENTRY'!BP25)</f>
        <v>17</v>
      </c>
      <c r="AH28" s="220">
        <f>'DATA ENTRY'!BG25+'DATA ENTRY'!BL25+'DATA ENTRY'!BQ25</f>
        <v>15</v>
      </c>
      <c r="AI28" s="237">
        <f t="shared" si="8"/>
        <v>0.11764705882352941</v>
      </c>
      <c r="AJ28" s="221">
        <f>'DATA ENTRY'!BH25+'DATA ENTRY'!BM25+'DATA ENTRY'!BR25</f>
        <v>11</v>
      </c>
      <c r="AK28" s="237">
        <f t="shared" si="9"/>
        <v>0.73333333333333328</v>
      </c>
      <c r="AL28" s="237">
        <f>AVERAGE('DATA ENTRY'!BJ25,'DATA ENTRY'!BO25,'DATA ENTRY'!BT25)%</f>
        <v>0.73230000000000006</v>
      </c>
      <c r="AM28" s="238">
        <f t="shared" si="10"/>
        <v>22</v>
      </c>
      <c r="AN28" s="239">
        <f t="shared" si="12"/>
        <v>0.74076666666666668</v>
      </c>
      <c r="AO28" s="243">
        <f t="shared" si="0"/>
        <v>24</v>
      </c>
      <c r="AP28" s="241">
        <f t="shared" si="11"/>
        <v>0.7597222222222223</v>
      </c>
    </row>
    <row r="29" spans="1:42" s="279" customFormat="1" ht="30" customHeight="1" x14ac:dyDescent="0.35">
      <c r="A29" s="210" t="str">
        <f>'DATA ENTRY'!A26</f>
        <v>Weld County Sheriff's Office Academy</v>
      </c>
      <c r="B29" s="211" t="str">
        <f>'DATA ENTRY'!B26</f>
        <v>Basic</v>
      </c>
      <c r="C29" s="212" t="str">
        <f>'DATA ENTRY'!C26</f>
        <v>Greeley</v>
      </c>
      <c r="D29" s="213">
        <f>'DATA ENTRY'!D26</f>
        <v>72</v>
      </c>
      <c r="E29" s="214">
        <f>'DATA ENTRY'!E26</f>
        <v>44</v>
      </c>
      <c r="F29" s="214">
        <f>'DATA ENTRY'!F26</f>
        <v>62</v>
      </c>
      <c r="G29" s="215" t="str">
        <f>'DATA ENTRY'!G26</f>
        <v>FBI</v>
      </c>
      <c r="H29" s="216">
        <f>'DATA ENTRY'!H26</f>
        <v>590</v>
      </c>
      <c r="I29" s="217">
        <v>15</v>
      </c>
      <c r="J29" s="218">
        <f>'DATA ENTRY'!J26</f>
        <v>40</v>
      </c>
      <c r="K29" s="219"/>
      <c r="L29" s="220"/>
      <c r="M29" s="221"/>
      <c r="N29" s="222"/>
      <c r="O29" s="223"/>
      <c r="P29" s="224">
        <f>'DATA ENTRY'!AO26</f>
        <v>15.5</v>
      </c>
      <c r="Q29" s="225">
        <f>SUM('DATA ENTRY'!Z26+'DATA ENTRY'!AE26+'DATA ENTRY'!AJ26)</f>
        <v>31</v>
      </c>
      <c r="R29" s="226">
        <f>SUM('DATA ENTRY'!AA26+'DATA ENTRY'!AF26+'DATA ENTRY'!AK26)</f>
        <v>29</v>
      </c>
      <c r="S29" s="227">
        <f t="shared" si="2"/>
        <v>6.4516129032258063E-2</v>
      </c>
      <c r="T29" s="226">
        <f>SUM('DATA ENTRY'!AB26+'DATA ENTRY'!AG26+'DATA ENTRY'!AL26)</f>
        <v>29</v>
      </c>
      <c r="U29" s="227">
        <f t="shared" si="3"/>
        <v>1</v>
      </c>
      <c r="V29" s="228">
        <f>AVERAGE('DATA ENTRY'!AD26,'DATA ENTRY'!AI26,'DATA ENTRY'!AN26)%</f>
        <v>0.83605000000000007</v>
      </c>
      <c r="W29" s="229">
        <f t="shared" si="4"/>
        <v>7</v>
      </c>
      <c r="X29" s="230"/>
      <c r="Y29" s="230"/>
      <c r="Z29" s="231"/>
      <c r="AA29" s="232"/>
      <c r="AB29" s="233"/>
      <c r="AC29" s="232"/>
      <c r="AD29" s="234"/>
      <c r="AE29" s="235"/>
      <c r="AF29" s="236"/>
      <c r="AG29" s="219"/>
      <c r="AH29" s="220"/>
      <c r="AI29" s="237"/>
      <c r="AJ29" s="221"/>
      <c r="AK29" s="237"/>
      <c r="AL29" s="237"/>
      <c r="AM29" s="238"/>
      <c r="AN29" s="239">
        <f t="shared" si="12"/>
        <v>0.83605000000000007</v>
      </c>
      <c r="AO29" s="240">
        <f t="shared" si="0"/>
        <v>6</v>
      </c>
      <c r="AP29" s="241">
        <f t="shared" si="11"/>
        <v>1</v>
      </c>
    </row>
    <row r="30" spans="1:42" s="279" customFormat="1" ht="30" customHeight="1" thickBot="1" x14ac:dyDescent="0.4">
      <c r="A30" s="244" t="str">
        <f>'DATA ENTRY'!A27</f>
        <v>Western Colorado Peace Officer Academy</v>
      </c>
      <c r="B30" s="245" t="str">
        <f>'DATA ENTRY'!B27</f>
        <v>Basic</v>
      </c>
      <c r="C30" s="212" t="str">
        <f>'DATA ENTRY'!C27</f>
        <v>Grand Junction</v>
      </c>
      <c r="D30" s="213">
        <f>'DATA ENTRY'!D27</f>
        <v>88</v>
      </c>
      <c r="E30" s="214">
        <f>'DATA ENTRY'!E27</f>
        <v>52</v>
      </c>
      <c r="F30" s="214">
        <f>'DATA ENTRY'!F27</f>
        <v>82</v>
      </c>
      <c r="G30" s="215" t="str">
        <f>'DATA ENTRY'!G27</f>
        <v>FBI</v>
      </c>
      <c r="H30" s="246">
        <f>'DATA ENTRY'!H27</f>
        <v>622</v>
      </c>
      <c r="I30" s="247">
        <f>'DATA ENTRY'!I27</f>
        <v>16</v>
      </c>
      <c r="J30" s="248">
        <f>'DATA ENTRY'!J27</f>
        <v>24</v>
      </c>
      <c r="K30" s="219">
        <f>SUM('DATA ENTRY'!K27+'DATA ENTRY'!P27+'DATA ENTRY'!U27)</f>
        <v>21</v>
      </c>
      <c r="L30" s="220">
        <f>SUM('DATA ENTRY'!L27+'DATA ENTRY'!Q27+'DATA ENTRY'!V27)</f>
        <v>18</v>
      </c>
      <c r="M30" s="221">
        <f>SUM('DATA ENTRY'!M27+'DATA ENTRY'!R27+'DATA ENTRY'!W27)</f>
        <v>18</v>
      </c>
      <c r="N30" s="222">
        <f t="shared" si="1"/>
        <v>100</v>
      </c>
      <c r="O30" s="223">
        <f>AVERAGE('DATA ENTRY'!O27,'DATA ENTRY'!T27,'DATA ENTRY'!Y27)</f>
        <v>84.87</v>
      </c>
      <c r="P30" s="224">
        <f>'DATA ENTRY'!AO27</f>
        <v>21</v>
      </c>
      <c r="Q30" s="225">
        <f>SUM('DATA ENTRY'!Z27+'DATA ENTRY'!AE27+'DATA ENTRY'!AJ27)</f>
        <v>42</v>
      </c>
      <c r="R30" s="226">
        <f>SUM('DATA ENTRY'!AA27+'DATA ENTRY'!AF27+'DATA ENTRY'!AK27)</f>
        <v>41</v>
      </c>
      <c r="S30" s="227">
        <f t="shared" si="2"/>
        <v>2.3809523809523808E-2</v>
      </c>
      <c r="T30" s="226">
        <f>SUM('DATA ENTRY'!AB27+'DATA ENTRY'!AG27+'DATA ENTRY'!AL27)</f>
        <v>39</v>
      </c>
      <c r="U30" s="227">
        <f t="shared" si="3"/>
        <v>0.95121951219512191</v>
      </c>
      <c r="V30" s="228">
        <f>AVERAGE('DATA ENTRY'!AD27,'DATA ENTRY'!AI27,'DATA ENTRY'!AN27)%</f>
        <v>0.85754999999999992</v>
      </c>
      <c r="W30" s="229">
        <f t="shared" si="4"/>
        <v>1</v>
      </c>
      <c r="X30" s="249">
        <f>'DATA ENTRY'!BE27</f>
        <v>20.5</v>
      </c>
      <c r="Y30" s="230">
        <f>SUM('DATA ENTRY'!AP27+'DATA ENTRY'!AU27+'DATA ENTRY'!AZ27)</f>
        <v>41</v>
      </c>
      <c r="Z30" s="231">
        <f>SUM('DATA ENTRY'!AQ27+'DATA ENTRY'!AV27+'DATA ENTRY'!BA27)</f>
        <v>36</v>
      </c>
      <c r="AA30" s="232">
        <f t="shared" si="5"/>
        <v>0.12195121951219512</v>
      </c>
      <c r="AB30" s="233">
        <f>SUM('DATA ENTRY'!AR27+'DATA ENTRY'!AW27+'DATA ENTRY'!BB27)</f>
        <v>36</v>
      </c>
      <c r="AC30" s="232">
        <f t="shared" si="6"/>
        <v>1</v>
      </c>
      <c r="AD30" s="234">
        <f>AVERAGE('DATA ENTRY'!AT27,'DATA ENTRY'!AY27, 'DATA ENTRY'!BD27)%</f>
        <v>0.84065000000000001</v>
      </c>
      <c r="AE30" s="235">
        <f t="shared" si="7"/>
        <v>6</v>
      </c>
      <c r="AF30" s="236">
        <f>'DATA ENTRY'!BU27</f>
        <v>25</v>
      </c>
      <c r="AG30" s="219">
        <f>SUM('DATA ENTRY'!BF27+'DATA ENTRY'!BK27+'DATA ENTRY'!BP27)</f>
        <v>50</v>
      </c>
      <c r="AH30" s="220">
        <f>'DATA ENTRY'!BG27+'DATA ENTRY'!BL27+'DATA ENTRY'!BQ27</f>
        <v>46</v>
      </c>
      <c r="AI30" s="237">
        <f t="shared" si="8"/>
        <v>0.08</v>
      </c>
      <c r="AJ30" s="221">
        <f>'DATA ENTRY'!BH27+'DATA ENTRY'!BM27+'DATA ENTRY'!BR27</f>
        <v>45</v>
      </c>
      <c r="AK30" s="237">
        <f t="shared" si="9"/>
        <v>0.97826086956521741</v>
      </c>
      <c r="AL30" s="309">
        <f>AVERAGE('DATA ENTRY'!BJ27,'DATA ENTRY'!BO27,'DATA ENTRY'!BT27)%</f>
        <v>0.83189999999999997</v>
      </c>
      <c r="AM30" s="238">
        <f t="shared" si="10"/>
        <v>6</v>
      </c>
      <c r="AN30" s="250">
        <f t="shared" si="12"/>
        <v>0.84336666666666671</v>
      </c>
      <c r="AO30" s="242">
        <f t="shared" si="0"/>
        <v>4</v>
      </c>
      <c r="AP30" s="251">
        <f t="shared" si="11"/>
        <v>0.97649346058677977</v>
      </c>
    </row>
    <row r="31" spans="1:42" s="279" customFormat="1" ht="30" customHeight="1" thickTop="1" thickBot="1" x14ac:dyDescent="0.4">
      <c r="A31" s="310" t="s">
        <v>86</v>
      </c>
      <c r="B31" s="311"/>
      <c r="C31" s="312"/>
      <c r="D31" s="252">
        <f t="shared" ref="D31:I31" si="13">SUM(D6:D30)</f>
        <v>2060</v>
      </c>
      <c r="E31" s="253">
        <f t="shared" si="13"/>
        <v>1266</v>
      </c>
      <c r="F31" s="254">
        <f t="shared" si="13"/>
        <v>1901</v>
      </c>
      <c r="G31" s="255"/>
      <c r="H31" s="256">
        <f t="shared" si="13"/>
        <v>18339</v>
      </c>
      <c r="I31" s="257">
        <f t="shared" si="13"/>
        <v>478</v>
      </c>
      <c r="J31" s="258">
        <f t="shared" ref="J31:O31" si="14">AVERAGE(J7:J30)</f>
        <v>36.125</v>
      </c>
      <c r="K31" s="259">
        <f t="shared" si="14"/>
        <v>41.81818181818182</v>
      </c>
      <c r="L31" s="259">
        <f t="shared" si="14"/>
        <v>37.5</v>
      </c>
      <c r="M31" s="259">
        <f t="shared" si="14"/>
        <v>36.136363636363633</v>
      </c>
      <c r="N31" s="259">
        <f t="shared" si="14"/>
        <v>96.560329655559244</v>
      </c>
      <c r="O31" s="259">
        <f t="shared" si="14"/>
        <v>81.811060606060607</v>
      </c>
      <c r="P31" s="259">
        <f>AVERAGE(P7:P30)</f>
        <v>24.065217391304348</v>
      </c>
      <c r="Q31" s="260">
        <f>SUM(Q7:Q30)</f>
        <v>1066</v>
      </c>
      <c r="R31" s="261">
        <f t="shared" ref="R31:T31" si="15">SUM(R7:R30)</f>
        <v>941</v>
      </c>
      <c r="S31" s="262">
        <f>AVERAGE(S7:S30)</f>
        <v>0.12481137295722923</v>
      </c>
      <c r="T31" s="261">
        <f t="shared" si="15"/>
        <v>914</v>
      </c>
      <c r="U31" s="262">
        <f>IFERROR(T31/R31,0)</f>
        <v>0.97130712008501596</v>
      </c>
      <c r="V31" s="263">
        <f>AVERAGE(V7:V30)</f>
        <v>0.8149181159420289</v>
      </c>
      <c r="W31" s="264"/>
      <c r="X31" s="265">
        <f>AVERAGE(X7:X30)</f>
        <v>26.666666666666668</v>
      </c>
      <c r="Y31" s="266">
        <f>SUM(Y7:Y30)</f>
        <v>1188</v>
      </c>
      <c r="Z31" s="267">
        <f t="shared" ref="Z31:AB31" si="16">SUM(Z7:Z30)</f>
        <v>1064</v>
      </c>
      <c r="AA31" s="268">
        <f>AVERAGE(AA7:AA30)</f>
        <v>0.10794902169385927</v>
      </c>
      <c r="AB31" s="267">
        <f t="shared" si="16"/>
        <v>1044</v>
      </c>
      <c r="AC31" s="268">
        <f>IFERROR(AB31/Z31,0)</f>
        <v>0.98120300751879697</v>
      </c>
      <c r="AD31" s="269">
        <f>AVERAGE(AD7:AD30)</f>
        <v>0.81963695652173907</v>
      </c>
      <c r="AE31" s="270"/>
      <c r="AF31" s="271">
        <f>AVERAGE(AF7:AF30)</f>
        <v>26.265151515151516</v>
      </c>
      <c r="AG31" s="272">
        <f>SUM(AG7:AG30)</f>
        <v>1093</v>
      </c>
      <c r="AH31" s="273">
        <f t="shared" ref="AH31:AJ31" si="17">SUM(AH7:AH30)</f>
        <v>979</v>
      </c>
      <c r="AI31" s="274">
        <f>AVERAGE(AI7:AI30)</f>
        <v>0.11903095779291707</v>
      </c>
      <c r="AJ31" s="273">
        <f t="shared" si="17"/>
        <v>959</v>
      </c>
      <c r="AK31" s="274">
        <f>IFERROR(AJ31/AH31,0)</f>
        <v>0.97957099080694587</v>
      </c>
      <c r="AL31" s="275">
        <f>AVERAGE(AL7:AL30)</f>
        <v>0.815460606060606</v>
      </c>
      <c r="AM31" s="276"/>
      <c r="AN31" s="277">
        <f>AVERAGE(AN7:AN30)</f>
        <v>0.81787256944444431</v>
      </c>
      <c r="AO31" s="280"/>
      <c r="AP31" s="278">
        <f>AVERAGE(AP7:AP30)</f>
        <v>0.96494517010767966</v>
      </c>
    </row>
    <row r="32" spans="1:42" ht="15" thickTop="1" x14ac:dyDescent="0.35">
      <c r="M32" s="171"/>
      <c r="AJ32" s="171"/>
    </row>
    <row r="33" spans="13:36" x14ac:dyDescent="0.35">
      <c r="M33" s="171"/>
      <c r="AJ33" s="171"/>
    </row>
    <row r="34" spans="13:36" x14ac:dyDescent="0.35">
      <c r="M34" s="171"/>
      <c r="AJ34" s="171"/>
    </row>
  </sheetData>
  <mergeCells count="1">
    <mergeCell ref="A31:C31"/>
  </mergeCells>
  <printOptions horizontalCentered="1"/>
  <pageMargins left="0.25" right="0.25" top="0.75" bottom="0.75" header="0.3" footer="0.3"/>
  <pageSetup paperSize="5" scale="3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1"/>
  <sheetViews>
    <sheetView showZeros="0" zoomScaleNormal="100" workbookViewId="0">
      <pane xSplit="3" ySplit="2" topLeftCell="BY3" activePane="bottomRight" state="frozen"/>
      <selection pane="topRight" activeCell="D1" sqref="D1"/>
      <selection pane="bottomLeft" activeCell="A3" sqref="A3"/>
      <selection pane="bottomRight" activeCell="D3" sqref="D3"/>
    </sheetView>
  </sheetViews>
  <sheetFormatPr defaultColWidth="9.1796875" defaultRowHeight="47.25" customHeight="1" x14ac:dyDescent="0.35"/>
  <cols>
    <col min="1" max="1" width="58.54296875" style="1" customWidth="1"/>
    <col min="2" max="2" width="15.7265625" style="1" customWidth="1"/>
    <col min="3" max="3" width="12.26953125" style="1" customWidth="1"/>
    <col min="4" max="6" width="10.7265625" style="1" customWidth="1"/>
    <col min="7" max="7" width="18.81640625" style="1" customWidth="1"/>
    <col min="8" max="8" width="10.1796875" style="1" customWidth="1"/>
    <col min="9" max="9" width="12" style="1" customWidth="1"/>
    <col min="10" max="10" width="10.81640625" style="2" customWidth="1"/>
    <col min="11" max="11" width="7.26953125" style="3" hidden="1" customWidth="1"/>
    <col min="12" max="12" width="6.7265625" style="3" hidden="1" customWidth="1"/>
    <col min="13" max="13" width="6.7265625" style="1" hidden="1" customWidth="1"/>
    <col min="14" max="14" width="6.7265625" style="4" hidden="1" customWidth="1"/>
    <col min="15" max="15" width="6.7265625" style="1" hidden="1" customWidth="1"/>
    <col min="16" max="16" width="7.26953125" style="1" hidden="1" customWidth="1"/>
    <col min="17" max="20" width="6.7265625" style="1" hidden="1" customWidth="1"/>
    <col min="21" max="21" width="7.26953125" style="1" hidden="1" customWidth="1"/>
    <col min="22" max="22" width="6.7265625" style="1" hidden="1" customWidth="1"/>
    <col min="23" max="23" width="6.7265625" style="4" hidden="1" customWidth="1"/>
    <col min="24" max="25" width="6.7265625" style="1" hidden="1" customWidth="1"/>
    <col min="26" max="26" width="7.26953125" style="1" bestFit="1" customWidth="1"/>
    <col min="27" max="27" width="6.7265625" style="4" customWidth="1"/>
    <col min="28" max="28" width="6.7265625" style="1" customWidth="1"/>
    <col min="29" max="29" width="10.54296875" style="1" customWidth="1"/>
    <col min="30" max="30" width="6.7265625" style="1" customWidth="1"/>
    <col min="31" max="31" width="7.26953125" style="4" bestFit="1" customWidth="1"/>
    <col min="32" max="33" width="6.7265625" style="1" customWidth="1"/>
    <col min="34" max="34" width="8.26953125" style="1" customWidth="1"/>
    <col min="35" max="35" width="6.7265625" style="4" customWidth="1"/>
    <col min="36" max="36" width="7.26953125" style="1" bestFit="1" customWidth="1"/>
    <col min="37" max="38" width="6.7265625" style="1" customWidth="1"/>
    <col min="39" max="39" width="8.1796875" style="1" bestFit="1" customWidth="1"/>
    <col min="40" max="40" width="6.7265625" style="4" customWidth="1"/>
    <col min="41" max="41" width="6.7265625" style="1" customWidth="1"/>
    <col min="42" max="42" width="7.26953125" style="1" bestFit="1" customWidth="1"/>
    <col min="43" max="44" width="6.7265625" style="1" customWidth="1"/>
    <col min="45" max="45" width="8.1796875" style="1" bestFit="1" customWidth="1"/>
    <col min="46" max="46" width="6.7265625" style="1" customWidth="1"/>
    <col min="47" max="47" width="7.26953125" style="1" bestFit="1" customWidth="1"/>
    <col min="48" max="49" width="6.7265625" style="1" customWidth="1"/>
    <col min="50" max="50" width="8.7265625" style="1" customWidth="1"/>
    <col min="51" max="51" width="6.7265625" style="1" customWidth="1"/>
    <col min="52" max="52" width="7.26953125" style="1" bestFit="1" customWidth="1"/>
    <col min="53" max="53" width="6.7265625" style="1" customWidth="1"/>
    <col min="54" max="55" width="8.1796875" style="1" bestFit="1" customWidth="1"/>
    <col min="56" max="56" width="6.7265625" style="4" customWidth="1"/>
    <col min="57" max="57" width="6.7265625" style="1" customWidth="1"/>
    <col min="58" max="58" width="7.26953125" style="1" bestFit="1" customWidth="1"/>
    <col min="59" max="60" width="6.7265625" style="1" customWidth="1"/>
    <col min="61" max="61" width="9" style="1" customWidth="1"/>
    <col min="62" max="62" width="6.7265625" style="1" customWidth="1"/>
    <col min="63" max="63" width="7.26953125" style="1" bestFit="1" customWidth="1"/>
    <col min="64" max="65" width="6.7265625" style="1" customWidth="1"/>
    <col min="66" max="66" width="8.1796875" style="1" bestFit="1" customWidth="1"/>
    <col min="67" max="69" width="6.7265625" style="1" customWidth="1"/>
    <col min="70" max="16384" width="9.1796875" style="1"/>
  </cols>
  <sheetData>
    <row r="1" spans="1:73" ht="96" customHeight="1" thickBot="1" x14ac:dyDescent="0.4">
      <c r="A1"/>
      <c r="B1" s="44" t="s">
        <v>87</v>
      </c>
    </row>
    <row r="2" spans="1:73" s="5" customFormat="1" ht="29.25" customHeight="1" thickTop="1" thickBot="1" x14ac:dyDescent="0.4">
      <c r="A2" s="38" t="s">
        <v>90</v>
      </c>
      <c r="B2" s="30"/>
      <c r="C2" s="30"/>
      <c r="D2" s="27" t="s">
        <v>65</v>
      </c>
      <c r="E2" s="28"/>
      <c r="F2" s="28"/>
      <c r="G2" s="29"/>
      <c r="H2" s="28" t="s">
        <v>89</v>
      </c>
      <c r="I2" s="28"/>
      <c r="J2" s="28"/>
      <c r="K2" s="38" t="s">
        <v>50</v>
      </c>
      <c r="L2" s="30"/>
      <c r="M2" s="39"/>
      <c r="N2" s="40"/>
      <c r="O2" s="41"/>
      <c r="P2" s="38" t="s">
        <v>51</v>
      </c>
      <c r="Q2" s="30"/>
      <c r="R2" s="39"/>
      <c r="S2" s="40"/>
      <c r="T2" s="41"/>
      <c r="U2" s="38" t="s">
        <v>52</v>
      </c>
      <c r="V2" s="30"/>
      <c r="W2" s="39"/>
      <c r="X2" s="40"/>
      <c r="Y2" s="41"/>
      <c r="Z2" s="59" t="s">
        <v>58</v>
      </c>
      <c r="AA2" s="60"/>
      <c r="AB2" s="61"/>
      <c r="AC2" s="62"/>
      <c r="AD2" s="63"/>
      <c r="AE2" s="59" t="s">
        <v>46</v>
      </c>
      <c r="AF2" s="60"/>
      <c r="AG2" s="61"/>
      <c r="AH2" s="62"/>
      <c r="AI2" s="63"/>
      <c r="AJ2" s="59" t="s">
        <v>53</v>
      </c>
      <c r="AK2" s="60"/>
      <c r="AL2" s="61"/>
      <c r="AM2" s="62"/>
      <c r="AN2" s="63"/>
      <c r="AO2" s="62"/>
      <c r="AP2" s="64" t="s">
        <v>54</v>
      </c>
      <c r="AQ2" s="65"/>
      <c r="AR2" s="66"/>
      <c r="AS2" s="67"/>
      <c r="AT2" s="68"/>
      <c r="AU2" s="64" t="s">
        <v>47</v>
      </c>
      <c r="AV2" s="65"/>
      <c r="AW2" s="66"/>
      <c r="AX2" s="67"/>
      <c r="AY2" s="68"/>
      <c r="AZ2" s="64" t="s">
        <v>55</v>
      </c>
      <c r="BA2" s="65"/>
      <c r="BB2" s="66"/>
      <c r="BC2" s="67"/>
      <c r="BD2" s="67"/>
      <c r="BE2" s="69"/>
      <c r="BF2" s="70" t="s">
        <v>69</v>
      </c>
      <c r="BG2" s="71"/>
      <c r="BH2" s="72"/>
      <c r="BI2" s="73"/>
      <c r="BJ2" s="74"/>
      <c r="BK2" s="75" t="s">
        <v>70</v>
      </c>
      <c r="BL2" s="71"/>
      <c r="BM2" s="72"/>
      <c r="BN2" s="73"/>
      <c r="BO2" s="74"/>
      <c r="BP2" s="75" t="s">
        <v>71</v>
      </c>
      <c r="BQ2" s="71"/>
      <c r="BR2" s="72"/>
      <c r="BS2" s="73"/>
      <c r="BT2" s="73"/>
      <c r="BU2" s="76"/>
    </row>
    <row r="3" spans="1:73" s="5" customFormat="1" ht="228.75" customHeight="1" thickTop="1" x14ac:dyDescent="0.35">
      <c r="A3" s="6" t="s">
        <v>2</v>
      </c>
      <c r="B3" s="7" t="s">
        <v>9</v>
      </c>
      <c r="C3" s="8" t="s">
        <v>45</v>
      </c>
      <c r="D3" s="31" t="s">
        <v>72</v>
      </c>
      <c r="E3" s="32" t="s">
        <v>73</v>
      </c>
      <c r="F3" s="32" t="s">
        <v>74</v>
      </c>
      <c r="G3" s="33" t="s">
        <v>75</v>
      </c>
      <c r="H3" s="6" t="s">
        <v>63</v>
      </c>
      <c r="I3" s="7" t="s">
        <v>91</v>
      </c>
      <c r="J3" s="42" t="s">
        <v>88</v>
      </c>
      <c r="K3" s="34" t="s">
        <v>56</v>
      </c>
      <c r="L3" s="35" t="s">
        <v>42</v>
      </c>
      <c r="M3" s="35" t="s">
        <v>43</v>
      </c>
      <c r="N3" s="36" t="s">
        <v>44</v>
      </c>
      <c r="O3" s="37" t="s">
        <v>48</v>
      </c>
      <c r="P3" s="34" t="s">
        <v>56</v>
      </c>
      <c r="Q3" s="35" t="s">
        <v>42</v>
      </c>
      <c r="R3" s="35" t="s">
        <v>43</v>
      </c>
      <c r="S3" s="36" t="s">
        <v>44</v>
      </c>
      <c r="T3" s="37" t="s">
        <v>48</v>
      </c>
      <c r="U3" s="34" t="s">
        <v>56</v>
      </c>
      <c r="V3" s="35" t="s">
        <v>42</v>
      </c>
      <c r="W3" s="35" t="s">
        <v>43</v>
      </c>
      <c r="X3" s="36" t="s">
        <v>44</v>
      </c>
      <c r="Y3" s="37" t="s">
        <v>48</v>
      </c>
      <c r="Z3" s="77" t="s">
        <v>56</v>
      </c>
      <c r="AA3" s="78" t="s">
        <v>42</v>
      </c>
      <c r="AB3" s="78" t="s">
        <v>43</v>
      </c>
      <c r="AC3" s="79" t="s">
        <v>44</v>
      </c>
      <c r="AD3" s="80" t="s">
        <v>48</v>
      </c>
      <c r="AE3" s="77" t="s">
        <v>56</v>
      </c>
      <c r="AF3" s="78" t="s">
        <v>42</v>
      </c>
      <c r="AG3" s="78" t="s">
        <v>43</v>
      </c>
      <c r="AH3" s="79" t="s">
        <v>44</v>
      </c>
      <c r="AI3" s="80" t="s">
        <v>48</v>
      </c>
      <c r="AJ3" s="77" t="s">
        <v>56</v>
      </c>
      <c r="AK3" s="78" t="s">
        <v>42</v>
      </c>
      <c r="AL3" s="78" t="s">
        <v>43</v>
      </c>
      <c r="AM3" s="79" t="s">
        <v>44</v>
      </c>
      <c r="AN3" s="81" t="s">
        <v>48</v>
      </c>
      <c r="AO3" s="82" t="s">
        <v>84</v>
      </c>
      <c r="AP3" s="83" t="s">
        <v>56</v>
      </c>
      <c r="AQ3" s="84" t="s">
        <v>42</v>
      </c>
      <c r="AR3" s="84" t="s">
        <v>43</v>
      </c>
      <c r="AS3" s="85" t="s">
        <v>44</v>
      </c>
      <c r="AT3" s="86" t="s">
        <v>48</v>
      </c>
      <c r="AU3" s="83" t="s">
        <v>56</v>
      </c>
      <c r="AV3" s="84" t="s">
        <v>42</v>
      </c>
      <c r="AW3" s="84" t="s">
        <v>43</v>
      </c>
      <c r="AX3" s="85" t="s">
        <v>44</v>
      </c>
      <c r="AY3" s="86" t="s">
        <v>48</v>
      </c>
      <c r="AZ3" s="83" t="s">
        <v>56</v>
      </c>
      <c r="BA3" s="84" t="s">
        <v>42</v>
      </c>
      <c r="BB3" s="84" t="s">
        <v>43</v>
      </c>
      <c r="BC3" s="85" t="s">
        <v>44</v>
      </c>
      <c r="BD3" s="87" t="s">
        <v>48</v>
      </c>
      <c r="BE3" s="86" t="s">
        <v>84</v>
      </c>
      <c r="BF3" s="88" t="s">
        <v>56</v>
      </c>
      <c r="BG3" s="89" t="s">
        <v>42</v>
      </c>
      <c r="BH3" s="89" t="s">
        <v>43</v>
      </c>
      <c r="BI3" s="90" t="s">
        <v>44</v>
      </c>
      <c r="BJ3" s="91" t="s">
        <v>48</v>
      </c>
      <c r="BK3" s="92" t="s">
        <v>56</v>
      </c>
      <c r="BL3" s="89" t="s">
        <v>42</v>
      </c>
      <c r="BM3" s="89" t="s">
        <v>43</v>
      </c>
      <c r="BN3" s="90" t="s">
        <v>44</v>
      </c>
      <c r="BO3" s="91" t="s">
        <v>48</v>
      </c>
      <c r="BP3" s="92" t="s">
        <v>56</v>
      </c>
      <c r="BQ3" s="89" t="s">
        <v>42</v>
      </c>
      <c r="BR3" s="89" t="s">
        <v>43</v>
      </c>
      <c r="BS3" s="90" t="s">
        <v>44</v>
      </c>
      <c r="BT3" s="93" t="s">
        <v>48</v>
      </c>
      <c r="BU3" s="94" t="s">
        <v>84</v>
      </c>
    </row>
    <row r="4" spans="1:73" ht="29" x14ac:dyDescent="0.35">
      <c r="A4" s="9" t="s">
        <v>64</v>
      </c>
      <c r="B4" s="10" t="s">
        <v>3</v>
      </c>
      <c r="C4" s="11" t="s">
        <v>10</v>
      </c>
      <c r="D4" s="15">
        <v>116</v>
      </c>
      <c r="E4" s="16">
        <v>48</v>
      </c>
      <c r="F4" s="16">
        <v>84</v>
      </c>
      <c r="G4" s="25" t="s">
        <v>78</v>
      </c>
      <c r="H4" s="45">
        <v>746</v>
      </c>
      <c r="I4" s="46">
        <v>22</v>
      </c>
      <c r="J4" s="47">
        <v>70</v>
      </c>
      <c r="K4" s="15">
        <v>47</v>
      </c>
      <c r="L4" s="16">
        <v>43</v>
      </c>
      <c r="M4" s="17">
        <v>43</v>
      </c>
      <c r="N4" s="18">
        <f>IFERROR(M4/L4,0)*100</f>
        <v>100</v>
      </c>
      <c r="O4" s="19">
        <v>87.21</v>
      </c>
      <c r="P4" s="15">
        <v>53</v>
      </c>
      <c r="Q4" s="16">
        <v>53</v>
      </c>
      <c r="R4" s="17">
        <v>53</v>
      </c>
      <c r="S4" s="18">
        <f>IFERROR(R4/Q4,0)*100</f>
        <v>100</v>
      </c>
      <c r="T4" s="19">
        <v>86.02</v>
      </c>
      <c r="U4" s="15"/>
      <c r="V4" s="16"/>
      <c r="W4" s="17"/>
      <c r="X4" s="18">
        <f>IFERROR(W4/V4,0)*100</f>
        <v>0</v>
      </c>
      <c r="Y4" s="19"/>
      <c r="Z4" s="95">
        <v>28</v>
      </c>
      <c r="AA4" s="96">
        <v>28</v>
      </c>
      <c r="AB4" s="97">
        <v>28</v>
      </c>
      <c r="AC4" s="51">
        <f>IFERROR(AB4/AA4,0)</f>
        <v>1</v>
      </c>
      <c r="AD4" s="98">
        <v>87.2</v>
      </c>
      <c r="AE4" s="95">
        <v>30</v>
      </c>
      <c r="AF4" s="96">
        <v>29</v>
      </c>
      <c r="AG4" s="97">
        <v>29</v>
      </c>
      <c r="AH4" s="51">
        <f>IFERROR(AG4/AF4,0)</f>
        <v>1</v>
      </c>
      <c r="AI4" s="98">
        <v>84.53</v>
      </c>
      <c r="AJ4" s="95">
        <v>60</v>
      </c>
      <c r="AK4" s="96">
        <v>56</v>
      </c>
      <c r="AL4" s="97">
        <v>56</v>
      </c>
      <c r="AM4" s="51">
        <f>IFERROR(AL4/AK4,0)</f>
        <v>1</v>
      </c>
      <c r="AN4" s="99">
        <v>84.95</v>
      </c>
      <c r="AO4" s="98">
        <f>AVERAGE(Z4,AE4,AJ4)</f>
        <v>39.333333333333336</v>
      </c>
      <c r="AP4" s="95">
        <v>64</v>
      </c>
      <c r="AQ4" s="96">
        <v>63</v>
      </c>
      <c r="AR4" s="97">
        <v>63</v>
      </c>
      <c r="AS4" s="51">
        <f>IFERROR(AR4/AQ4,0)</f>
        <v>1</v>
      </c>
      <c r="AT4" s="98">
        <v>86.56</v>
      </c>
      <c r="AU4" s="95">
        <v>82</v>
      </c>
      <c r="AV4" s="96">
        <v>72</v>
      </c>
      <c r="AW4" s="97">
        <v>72</v>
      </c>
      <c r="AX4" s="51">
        <f>IFERROR(AW4/AV4,0)</f>
        <v>1</v>
      </c>
      <c r="AY4" s="98">
        <v>84.82</v>
      </c>
      <c r="AZ4" s="100"/>
      <c r="BA4" s="101"/>
      <c r="BB4" s="102"/>
      <c r="BC4" s="43">
        <f>IFERROR(BB4/BA4,0)</f>
        <v>0</v>
      </c>
      <c r="BD4" s="103"/>
      <c r="BE4" s="98">
        <f>AVERAGE(AP4,AU4,AZ4)</f>
        <v>73</v>
      </c>
      <c r="BF4" s="104">
        <v>59</v>
      </c>
      <c r="BG4" s="96">
        <v>57</v>
      </c>
      <c r="BH4" s="97">
        <v>57</v>
      </c>
      <c r="BI4" s="51">
        <f>IFERROR(BH4/BG4,0)</f>
        <v>1</v>
      </c>
      <c r="BJ4" s="98">
        <v>84.87</v>
      </c>
      <c r="BK4" s="95">
        <v>24</v>
      </c>
      <c r="BL4" s="96">
        <v>23</v>
      </c>
      <c r="BM4" s="97">
        <v>23</v>
      </c>
      <c r="BN4" s="51">
        <f>IFERROR(BM4/BL4,0)</f>
        <v>1</v>
      </c>
      <c r="BO4" s="98">
        <v>85.02</v>
      </c>
      <c r="BP4" s="95">
        <v>68</v>
      </c>
      <c r="BQ4" s="96">
        <v>63</v>
      </c>
      <c r="BR4" s="97">
        <v>63</v>
      </c>
      <c r="BS4" s="51">
        <f>IFERROR(BR4/BQ4,0)</f>
        <v>1</v>
      </c>
      <c r="BT4" s="99">
        <v>85.21</v>
      </c>
      <c r="BU4" s="98">
        <f>AVERAGE(BF4,BK4,BP4)</f>
        <v>50.333333333333336</v>
      </c>
    </row>
    <row r="5" spans="1:73" ht="30" customHeight="1" x14ac:dyDescent="0.35">
      <c r="A5" s="9" t="s">
        <v>11</v>
      </c>
      <c r="B5" s="10" t="s">
        <v>4</v>
      </c>
      <c r="C5" s="11" t="s">
        <v>12</v>
      </c>
      <c r="D5" s="15">
        <v>72</v>
      </c>
      <c r="E5" s="16">
        <v>44</v>
      </c>
      <c r="F5" s="16">
        <v>62</v>
      </c>
      <c r="G5" s="25" t="s">
        <v>78</v>
      </c>
      <c r="H5" s="45">
        <v>644</v>
      </c>
      <c r="I5" s="46" t="s">
        <v>100</v>
      </c>
      <c r="J5" s="47">
        <v>30</v>
      </c>
      <c r="K5" s="15">
        <v>18</v>
      </c>
      <c r="L5" s="16">
        <v>15</v>
      </c>
      <c r="M5" s="17">
        <v>15</v>
      </c>
      <c r="N5" s="18">
        <f t="shared" ref="N5:N11" si="0">IFERROR(M5/L5,0)*100</f>
        <v>100</v>
      </c>
      <c r="O5" s="19">
        <v>79.23</v>
      </c>
      <c r="P5" s="15"/>
      <c r="Q5" s="16"/>
      <c r="R5" s="17"/>
      <c r="S5" s="18">
        <f t="shared" ref="S5:S27" si="1">IFERROR(R5/Q5,0)*100</f>
        <v>0</v>
      </c>
      <c r="T5" s="19"/>
      <c r="U5" s="15"/>
      <c r="V5" s="16"/>
      <c r="W5" s="17"/>
      <c r="X5" s="18">
        <f t="shared" ref="X5:X27" si="2">IFERROR(W5/V5,0)*100</f>
        <v>0</v>
      </c>
      <c r="Y5" s="19"/>
      <c r="Z5" s="95">
        <v>27</v>
      </c>
      <c r="AA5" s="96">
        <v>19</v>
      </c>
      <c r="AB5" s="97">
        <v>18</v>
      </c>
      <c r="AC5" s="51">
        <f t="shared" ref="AC5:AC27" si="3">IFERROR(AB5/AA5,0)</f>
        <v>0.94736842105263153</v>
      </c>
      <c r="AD5" s="98">
        <v>81.7</v>
      </c>
      <c r="AE5" s="105"/>
      <c r="AF5" s="106"/>
      <c r="AG5" s="107"/>
      <c r="AH5" s="56">
        <f t="shared" ref="AH5:AH27" si="4">IFERROR(AG5/AF5,0)</f>
        <v>0</v>
      </c>
      <c r="AI5" s="108"/>
      <c r="AJ5" s="105"/>
      <c r="AK5" s="106"/>
      <c r="AL5" s="107"/>
      <c r="AM5" s="57">
        <f t="shared" ref="AM5:AM27" si="5">IFERROR(AL5/AK5,0)</f>
        <v>0</v>
      </c>
      <c r="AN5" s="109"/>
      <c r="AO5" s="98">
        <f>AVERAGE(Z5,AE5,AJ5)</f>
        <v>27</v>
      </c>
      <c r="AP5" s="95">
        <v>26</v>
      </c>
      <c r="AQ5" s="96">
        <v>22</v>
      </c>
      <c r="AR5" s="97">
        <v>21</v>
      </c>
      <c r="AS5" s="51">
        <f t="shared" ref="AS5:AS27" si="6">IFERROR(AR5/AQ5,0)</f>
        <v>0.95454545454545459</v>
      </c>
      <c r="AT5" s="98">
        <v>83.32</v>
      </c>
      <c r="AU5" s="100"/>
      <c r="AV5" s="101"/>
      <c r="AW5" s="102"/>
      <c r="AX5" s="54">
        <f t="shared" ref="AX5:AX27" si="7">IFERROR(AW5/AV5,0)</f>
        <v>0</v>
      </c>
      <c r="AY5" s="110"/>
      <c r="AZ5" s="100"/>
      <c r="BA5" s="101"/>
      <c r="BB5" s="102"/>
      <c r="BC5" s="54">
        <f t="shared" ref="BC5:BC27" si="8">IFERROR(BB5/BA5,0)</f>
        <v>0</v>
      </c>
      <c r="BD5" s="103"/>
      <c r="BE5" s="98">
        <f>AVERAGE(AP5,AU5,AZ5)</f>
        <v>26</v>
      </c>
      <c r="BF5" s="104">
        <v>30</v>
      </c>
      <c r="BG5" s="96">
        <v>24</v>
      </c>
      <c r="BH5" s="97">
        <v>22</v>
      </c>
      <c r="BI5" s="51">
        <f t="shared" ref="BI5:BI27" si="9">IFERROR(BH5/BG5,0)</f>
        <v>0.91666666666666663</v>
      </c>
      <c r="BJ5" s="98">
        <v>79.81</v>
      </c>
      <c r="BK5" s="111"/>
      <c r="BL5" s="112"/>
      <c r="BM5" s="113"/>
      <c r="BN5" s="114"/>
      <c r="BO5" s="115"/>
      <c r="BP5" s="111"/>
      <c r="BQ5" s="112"/>
      <c r="BR5" s="113"/>
      <c r="BS5" s="114"/>
      <c r="BT5" s="116"/>
      <c r="BU5" s="115">
        <f t="shared" ref="BU5:BU27" si="10">AVERAGE(BF5,BK5,BP5)</f>
        <v>30</v>
      </c>
    </row>
    <row r="6" spans="1:73" ht="30" customHeight="1" x14ac:dyDescent="0.35">
      <c r="A6" s="9" t="s">
        <v>16</v>
      </c>
      <c r="B6" s="10" t="s">
        <v>4</v>
      </c>
      <c r="C6" s="11" t="s">
        <v>13</v>
      </c>
      <c r="D6" s="15">
        <v>80</v>
      </c>
      <c r="E6" s="16">
        <v>48</v>
      </c>
      <c r="F6" s="16">
        <v>70</v>
      </c>
      <c r="G6" s="25" t="s">
        <v>78</v>
      </c>
      <c r="H6" s="45">
        <v>760</v>
      </c>
      <c r="I6" s="46">
        <v>20</v>
      </c>
      <c r="J6" s="47">
        <v>60</v>
      </c>
      <c r="K6" s="15">
        <v>18</v>
      </c>
      <c r="L6" s="16">
        <v>18</v>
      </c>
      <c r="M6" s="17">
        <v>18</v>
      </c>
      <c r="N6" s="18">
        <f t="shared" si="0"/>
        <v>100</v>
      </c>
      <c r="O6" s="19">
        <v>84.56</v>
      </c>
      <c r="P6" s="15">
        <v>33</v>
      </c>
      <c r="Q6" s="16">
        <v>31</v>
      </c>
      <c r="R6" s="17">
        <v>30</v>
      </c>
      <c r="S6" s="18">
        <f t="shared" si="1"/>
        <v>96.774193548387103</v>
      </c>
      <c r="T6" s="19">
        <v>83.85</v>
      </c>
      <c r="U6" s="15">
        <v>22</v>
      </c>
      <c r="V6" s="16">
        <v>18</v>
      </c>
      <c r="W6" s="17">
        <v>17</v>
      </c>
      <c r="X6" s="18">
        <f t="shared" si="2"/>
        <v>94.444444444444443</v>
      </c>
      <c r="Y6" s="19">
        <v>78.55</v>
      </c>
      <c r="Z6" s="95">
        <v>18</v>
      </c>
      <c r="AA6" s="96">
        <v>16</v>
      </c>
      <c r="AB6" s="97">
        <v>15</v>
      </c>
      <c r="AC6" s="51">
        <f t="shared" si="3"/>
        <v>0.9375</v>
      </c>
      <c r="AD6" s="98">
        <v>79.64</v>
      </c>
      <c r="AE6" s="95">
        <v>22</v>
      </c>
      <c r="AF6" s="96">
        <v>22</v>
      </c>
      <c r="AG6" s="97">
        <v>22</v>
      </c>
      <c r="AH6" s="51">
        <f t="shared" si="4"/>
        <v>1</v>
      </c>
      <c r="AI6" s="98">
        <v>83.25</v>
      </c>
      <c r="AJ6" s="95">
        <v>13</v>
      </c>
      <c r="AK6" s="96">
        <v>10</v>
      </c>
      <c r="AL6" s="97">
        <v>10</v>
      </c>
      <c r="AM6" s="51">
        <f t="shared" si="5"/>
        <v>1</v>
      </c>
      <c r="AN6" s="99">
        <v>80.08</v>
      </c>
      <c r="AO6" s="98">
        <f t="shared" ref="AO6:AO27" si="11">AVERAGE(Z6,AE6,AJ6)</f>
        <v>17.666666666666668</v>
      </c>
      <c r="AP6" s="95">
        <v>18</v>
      </c>
      <c r="AQ6" s="96">
        <v>17</v>
      </c>
      <c r="AR6" s="97">
        <v>17</v>
      </c>
      <c r="AS6" s="51">
        <f t="shared" si="6"/>
        <v>1</v>
      </c>
      <c r="AT6" s="98">
        <v>80.45</v>
      </c>
      <c r="AU6" s="95">
        <v>22</v>
      </c>
      <c r="AV6" s="96">
        <v>21</v>
      </c>
      <c r="AW6" s="97">
        <v>21</v>
      </c>
      <c r="AX6" s="51">
        <f t="shared" si="7"/>
        <v>1</v>
      </c>
      <c r="AY6" s="98">
        <v>82.49</v>
      </c>
      <c r="AZ6" s="95">
        <v>22</v>
      </c>
      <c r="BA6" s="96">
        <v>17</v>
      </c>
      <c r="BB6" s="97">
        <v>17</v>
      </c>
      <c r="BC6" s="51">
        <f t="shared" si="8"/>
        <v>1</v>
      </c>
      <c r="BD6" s="99">
        <v>79.09</v>
      </c>
      <c r="BE6" s="98">
        <f t="shared" ref="BE6:BE27" si="12">AVERAGE(AP6,AU6,AZ6)</f>
        <v>20.666666666666668</v>
      </c>
      <c r="BF6" s="104">
        <v>20</v>
      </c>
      <c r="BG6" s="96">
        <v>18</v>
      </c>
      <c r="BH6" s="97">
        <v>17</v>
      </c>
      <c r="BI6" s="51">
        <f t="shared" si="9"/>
        <v>0.94444444444444442</v>
      </c>
      <c r="BJ6" s="98">
        <v>80.510000000000005</v>
      </c>
      <c r="BK6" s="95">
        <v>22</v>
      </c>
      <c r="BL6" s="96">
        <v>22</v>
      </c>
      <c r="BM6" s="97">
        <v>22</v>
      </c>
      <c r="BN6" s="51">
        <f t="shared" ref="BN6:BN26" si="13">IFERROR(BM6/BL6,0)</f>
        <v>1</v>
      </c>
      <c r="BO6" s="98">
        <v>83.99</v>
      </c>
      <c r="BP6" s="95">
        <v>23</v>
      </c>
      <c r="BQ6" s="96">
        <v>18</v>
      </c>
      <c r="BR6" s="97">
        <v>18</v>
      </c>
      <c r="BS6" s="51">
        <f t="shared" ref="BS6:BS27" si="14">IFERROR(BR6/BQ6,0)</f>
        <v>1</v>
      </c>
      <c r="BT6" s="99">
        <v>80.209999999999994</v>
      </c>
      <c r="BU6" s="98">
        <f t="shared" si="10"/>
        <v>21.666666666666668</v>
      </c>
    </row>
    <row r="7" spans="1:73" ht="30" customHeight="1" x14ac:dyDescent="0.35">
      <c r="A7" s="9" t="s">
        <v>0</v>
      </c>
      <c r="B7" s="10" t="s">
        <v>3</v>
      </c>
      <c r="C7" s="11" t="s">
        <v>14</v>
      </c>
      <c r="D7" s="15">
        <v>117</v>
      </c>
      <c r="E7" s="16">
        <v>88</v>
      </c>
      <c r="F7" s="16">
        <v>136</v>
      </c>
      <c r="G7" s="25" t="s">
        <v>76</v>
      </c>
      <c r="H7" s="45">
        <v>1040</v>
      </c>
      <c r="I7" s="46">
        <v>26</v>
      </c>
      <c r="J7" s="47">
        <v>40</v>
      </c>
      <c r="K7" s="15">
        <v>10</v>
      </c>
      <c r="L7" s="16">
        <v>7</v>
      </c>
      <c r="M7" s="17">
        <v>7</v>
      </c>
      <c r="N7" s="18">
        <f t="shared" si="0"/>
        <v>100</v>
      </c>
      <c r="O7" s="19">
        <v>80.989999999999995</v>
      </c>
      <c r="P7" s="15"/>
      <c r="Q7" s="16"/>
      <c r="R7" s="17"/>
      <c r="S7" s="18">
        <f t="shared" si="1"/>
        <v>0</v>
      </c>
      <c r="T7" s="19"/>
      <c r="U7" s="15"/>
      <c r="V7" s="16"/>
      <c r="W7" s="17"/>
      <c r="X7" s="18">
        <f t="shared" si="2"/>
        <v>0</v>
      </c>
      <c r="Y7" s="19"/>
      <c r="Z7" s="95">
        <v>32</v>
      </c>
      <c r="AA7" s="96">
        <v>21</v>
      </c>
      <c r="AB7" s="97">
        <v>21</v>
      </c>
      <c r="AC7" s="51">
        <f t="shared" si="3"/>
        <v>1</v>
      </c>
      <c r="AD7" s="98">
        <v>83.41</v>
      </c>
      <c r="AE7" s="95">
        <v>48</v>
      </c>
      <c r="AF7" s="96">
        <v>40</v>
      </c>
      <c r="AG7" s="97">
        <v>40</v>
      </c>
      <c r="AH7" s="51">
        <f t="shared" si="4"/>
        <v>1</v>
      </c>
      <c r="AI7" s="98">
        <v>84.17</v>
      </c>
      <c r="AJ7" s="105"/>
      <c r="AK7" s="106"/>
      <c r="AL7" s="107"/>
      <c r="AM7" s="57">
        <f t="shared" si="5"/>
        <v>0</v>
      </c>
      <c r="AN7" s="109"/>
      <c r="AO7" s="98">
        <f t="shared" si="11"/>
        <v>40</v>
      </c>
      <c r="AP7" s="95">
        <v>32</v>
      </c>
      <c r="AQ7" s="96">
        <v>32</v>
      </c>
      <c r="AR7" s="97">
        <v>32</v>
      </c>
      <c r="AS7" s="51">
        <f t="shared" si="6"/>
        <v>1</v>
      </c>
      <c r="AT7" s="98">
        <v>83.39</v>
      </c>
      <c r="AU7" s="100"/>
      <c r="AV7" s="101"/>
      <c r="AW7" s="102"/>
      <c r="AX7" s="54">
        <f t="shared" si="7"/>
        <v>0</v>
      </c>
      <c r="AY7" s="110"/>
      <c r="AZ7" s="100"/>
      <c r="BA7" s="101"/>
      <c r="BB7" s="102"/>
      <c r="BC7" s="54">
        <f t="shared" si="8"/>
        <v>0</v>
      </c>
      <c r="BD7" s="103"/>
      <c r="BE7" s="98">
        <f t="shared" si="12"/>
        <v>32</v>
      </c>
      <c r="BF7" s="104">
        <v>33</v>
      </c>
      <c r="BG7" s="96">
        <v>27</v>
      </c>
      <c r="BH7" s="97">
        <v>27</v>
      </c>
      <c r="BI7" s="51">
        <f t="shared" si="9"/>
        <v>1</v>
      </c>
      <c r="BJ7" s="98">
        <v>82.22</v>
      </c>
      <c r="BK7" s="111"/>
      <c r="BL7" s="112"/>
      <c r="BM7" s="113"/>
      <c r="BN7" s="114">
        <f t="shared" si="13"/>
        <v>0</v>
      </c>
      <c r="BO7" s="115"/>
      <c r="BP7" s="111"/>
      <c r="BQ7" s="112"/>
      <c r="BR7" s="113"/>
      <c r="BS7" s="114">
        <f t="shared" si="14"/>
        <v>0</v>
      </c>
      <c r="BT7" s="116"/>
      <c r="BU7" s="115">
        <f t="shared" si="10"/>
        <v>33</v>
      </c>
    </row>
    <row r="8" spans="1:73" ht="30" customHeight="1" x14ac:dyDescent="0.35">
      <c r="A8" s="9" t="s">
        <v>17</v>
      </c>
      <c r="B8" s="10" t="s">
        <v>4</v>
      </c>
      <c r="C8" s="11" t="s">
        <v>15</v>
      </c>
      <c r="D8" s="15">
        <v>76</v>
      </c>
      <c r="E8" s="16">
        <v>44</v>
      </c>
      <c r="F8" s="16">
        <v>72</v>
      </c>
      <c r="G8" s="25" t="s">
        <v>78</v>
      </c>
      <c r="H8" s="45">
        <v>630</v>
      </c>
      <c r="I8" s="46">
        <v>16</v>
      </c>
      <c r="J8" s="47">
        <v>20</v>
      </c>
      <c r="K8" s="15">
        <v>13</v>
      </c>
      <c r="L8" s="16">
        <v>13</v>
      </c>
      <c r="M8" s="17">
        <v>13</v>
      </c>
      <c r="N8" s="18">
        <f t="shared" si="0"/>
        <v>100</v>
      </c>
      <c r="O8" s="19">
        <v>82.87</v>
      </c>
      <c r="P8" s="15">
        <v>19</v>
      </c>
      <c r="Q8" s="16">
        <v>19</v>
      </c>
      <c r="R8" s="17">
        <v>18</v>
      </c>
      <c r="S8" s="18">
        <f t="shared" si="1"/>
        <v>94.73684210526315</v>
      </c>
      <c r="T8" s="19">
        <v>84.05</v>
      </c>
      <c r="U8" s="15">
        <v>9</v>
      </c>
      <c r="V8" s="16">
        <v>8</v>
      </c>
      <c r="W8" s="17">
        <v>8</v>
      </c>
      <c r="X8" s="18">
        <f t="shared" si="2"/>
        <v>100</v>
      </c>
      <c r="Y8" s="19">
        <v>85.77</v>
      </c>
      <c r="Z8" s="95">
        <v>18</v>
      </c>
      <c r="AA8" s="96">
        <v>18</v>
      </c>
      <c r="AB8" s="97">
        <v>18</v>
      </c>
      <c r="AC8" s="51">
        <f t="shared" si="3"/>
        <v>1</v>
      </c>
      <c r="AD8" s="98">
        <v>81.41</v>
      </c>
      <c r="AE8" s="95">
        <v>10</v>
      </c>
      <c r="AF8" s="96">
        <v>9</v>
      </c>
      <c r="AG8" s="97">
        <v>8</v>
      </c>
      <c r="AH8" s="51">
        <f t="shared" si="4"/>
        <v>0.88888888888888884</v>
      </c>
      <c r="AI8" s="98">
        <v>80.08</v>
      </c>
      <c r="AJ8" s="95">
        <v>21</v>
      </c>
      <c r="AK8" s="96">
        <v>20</v>
      </c>
      <c r="AL8" s="97">
        <v>20</v>
      </c>
      <c r="AM8" s="51">
        <f t="shared" si="5"/>
        <v>1</v>
      </c>
      <c r="AN8" s="99">
        <v>82.58</v>
      </c>
      <c r="AO8" s="98">
        <f t="shared" si="11"/>
        <v>16.333333333333332</v>
      </c>
      <c r="AP8" s="95">
        <v>12</v>
      </c>
      <c r="AQ8" s="96">
        <v>12</v>
      </c>
      <c r="AR8" s="97">
        <v>12</v>
      </c>
      <c r="AS8" s="51">
        <f t="shared" si="6"/>
        <v>1</v>
      </c>
      <c r="AT8" s="98">
        <v>80.64</v>
      </c>
      <c r="AU8" s="95">
        <v>12</v>
      </c>
      <c r="AV8" s="96">
        <v>11</v>
      </c>
      <c r="AW8" s="97">
        <v>11</v>
      </c>
      <c r="AX8" s="51">
        <f t="shared" si="7"/>
        <v>1</v>
      </c>
      <c r="AY8" s="98">
        <v>79.930000000000007</v>
      </c>
      <c r="AZ8" s="95">
        <v>24</v>
      </c>
      <c r="BA8" s="96">
        <v>20</v>
      </c>
      <c r="BB8" s="97">
        <v>20</v>
      </c>
      <c r="BC8" s="51">
        <f t="shared" si="8"/>
        <v>1</v>
      </c>
      <c r="BD8" s="99">
        <v>80.73</v>
      </c>
      <c r="BE8" s="98">
        <f t="shared" si="12"/>
        <v>16</v>
      </c>
      <c r="BF8" s="104">
        <v>19</v>
      </c>
      <c r="BG8" s="96">
        <v>19</v>
      </c>
      <c r="BH8" s="97">
        <v>19</v>
      </c>
      <c r="BI8" s="51">
        <f t="shared" si="9"/>
        <v>1</v>
      </c>
      <c r="BJ8" s="98">
        <v>83.04</v>
      </c>
      <c r="BK8" s="95">
        <v>20</v>
      </c>
      <c r="BL8" s="96">
        <v>16</v>
      </c>
      <c r="BM8" s="97">
        <v>14</v>
      </c>
      <c r="BN8" s="51">
        <f t="shared" si="13"/>
        <v>0.875</v>
      </c>
      <c r="BO8" s="98">
        <v>78.08</v>
      </c>
      <c r="BP8" s="111"/>
      <c r="BQ8" s="112"/>
      <c r="BR8" s="113"/>
      <c r="BS8" s="114">
        <f t="shared" si="14"/>
        <v>0</v>
      </c>
      <c r="BT8" s="116"/>
      <c r="BU8" s="115">
        <f t="shared" si="10"/>
        <v>19.5</v>
      </c>
    </row>
    <row r="9" spans="1:73" ht="30" customHeight="1" x14ac:dyDescent="0.35">
      <c r="A9" s="9" t="s">
        <v>35</v>
      </c>
      <c r="B9" s="10" t="s">
        <v>3</v>
      </c>
      <c r="C9" s="11" t="s">
        <v>18</v>
      </c>
      <c r="D9" s="15">
        <v>124</v>
      </c>
      <c r="E9" s="16">
        <v>52</v>
      </c>
      <c r="F9" s="16">
        <v>94</v>
      </c>
      <c r="G9" s="25" t="s">
        <v>79</v>
      </c>
      <c r="H9" s="45">
        <v>1024</v>
      </c>
      <c r="I9" s="46">
        <v>27</v>
      </c>
      <c r="J9" s="47">
        <v>72</v>
      </c>
      <c r="K9" s="15">
        <v>50</v>
      </c>
      <c r="L9" s="16">
        <v>40</v>
      </c>
      <c r="M9" s="17">
        <v>40</v>
      </c>
      <c r="N9" s="18">
        <f t="shared" si="0"/>
        <v>100</v>
      </c>
      <c r="O9" s="19">
        <v>84</v>
      </c>
      <c r="P9" s="15"/>
      <c r="Q9" s="16"/>
      <c r="R9" s="17"/>
      <c r="S9" s="18">
        <f t="shared" si="1"/>
        <v>0</v>
      </c>
      <c r="T9" s="19"/>
      <c r="U9" s="15"/>
      <c r="V9" s="16"/>
      <c r="W9" s="17"/>
      <c r="X9" s="18">
        <f t="shared" si="2"/>
        <v>0</v>
      </c>
      <c r="Y9" s="19"/>
      <c r="Z9" s="95">
        <v>47</v>
      </c>
      <c r="AA9" s="96">
        <v>36</v>
      </c>
      <c r="AB9" s="97">
        <v>36</v>
      </c>
      <c r="AC9" s="51">
        <f t="shared" si="3"/>
        <v>1</v>
      </c>
      <c r="AD9" s="98">
        <v>81.09</v>
      </c>
      <c r="AE9" s="105"/>
      <c r="AF9" s="106"/>
      <c r="AG9" s="107"/>
      <c r="AH9" s="56">
        <f t="shared" si="4"/>
        <v>0</v>
      </c>
      <c r="AI9" s="108"/>
      <c r="AJ9" s="105"/>
      <c r="AK9" s="106"/>
      <c r="AL9" s="107"/>
      <c r="AM9" s="57">
        <f t="shared" si="5"/>
        <v>0</v>
      </c>
      <c r="AN9" s="109"/>
      <c r="AO9" s="98">
        <f t="shared" si="11"/>
        <v>47</v>
      </c>
      <c r="AP9" s="95">
        <v>62</v>
      </c>
      <c r="AQ9" s="96">
        <v>51</v>
      </c>
      <c r="AR9" s="97">
        <v>51</v>
      </c>
      <c r="AS9" s="51">
        <f t="shared" si="6"/>
        <v>1</v>
      </c>
      <c r="AT9" s="98">
        <v>83.88</v>
      </c>
      <c r="AU9" s="95">
        <v>48</v>
      </c>
      <c r="AV9" s="96">
        <v>43</v>
      </c>
      <c r="AW9" s="97">
        <v>43</v>
      </c>
      <c r="AX9" s="51">
        <f t="shared" si="7"/>
        <v>1</v>
      </c>
      <c r="AY9" s="98">
        <v>84.88</v>
      </c>
      <c r="AZ9" s="100"/>
      <c r="BA9" s="101"/>
      <c r="BB9" s="102"/>
      <c r="BC9" s="54">
        <f t="shared" si="8"/>
        <v>0</v>
      </c>
      <c r="BD9" s="103"/>
      <c r="BE9" s="98">
        <f t="shared" si="12"/>
        <v>55</v>
      </c>
      <c r="BF9" s="104">
        <v>49</v>
      </c>
      <c r="BG9" s="96">
        <v>43</v>
      </c>
      <c r="BH9" s="97">
        <v>43</v>
      </c>
      <c r="BI9" s="51">
        <f t="shared" si="9"/>
        <v>1</v>
      </c>
      <c r="BJ9" s="98">
        <v>82.88</v>
      </c>
      <c r="BK9" s="111"/>
      <c r="BL9" s="112"/>
      <c r="BM9" s="113"/>
      <c r="BN9" s="114">
        <f t="shared" si="13"/>
        <v>0</v>
      </c>
      <c r="BO9" s="115"/>
      <c r="BP9" s="111"/>
      <c r="BQ9" s="112"/>
      <c r="BR9" s="113"/>
      <c r="BS9" s="114">
        <f t="shared" si="14"/>
        <v>0</v>
      </c>
      <c r="BT9" s="116"/>
      <c r="BU9" s="115">
        <f t="shared" si="10"/>
        <v>49</v>
      </c>
    </row>
    <row r="10" spans="1:73" ht="30" customHeight="1" x14ac:dyDescent="0.35">
      <c r="A10" s="9" t="s">
        <v>19</v>
      </c>
      <c r="B10" s="10" t="s">
        <v>3</v>
      </c>
      <c r="C10" s="11" t="s">
        <v>20</v>
      </c>
      <c r="D10" s="15">
        <v>96</v>
      </c>
      <c r="E10" s="16">
        <v>72</v>
      </c>
      <c r="F10" s="16">
        <v>80</v>
      </c>
      <c r="G10" s="25" t="s">
        <v>76</v>
      </c>
      <c r="H10" s="45">
        <v>1070</v>
      </c>
      <c r="I10" s="46">
        <v>26</v>
      </c>
      <c r="J10" s="47">
        <v>50</v>
      </c>
      <c r="K10" s="15">
        <v>17</v>
      </c>
      <c r="L10" s="16">
        <v>14</v>
      </c>
      <c r="M10" s="17">
        <v>14</v>
      </c>
      <c r="N10" s="18">
        <f t="shared" si="0"/>
        <v>100</v>
      </c>
      <c r="O10" s="19">
        <v>83.19</v>
      </c>
      <c r="P10" s="15"/>
      <c r="Q10" s="16"/>
      <c r="R10" s="17"/>
      <c r="S10" s="18">
        <f t="shared" si="1"/>
        <v>0</v>
      </c>
      <c r="T10" s="19"/>
      <c r="U10" s="15"/>
      <c r="V10" s="16"/>
      <c r="W10" s="17"/>
      <c r="X10" s="18">
        <f t="shared" si="2"/>
        <v>0</v>
      </c>
      <c r="Y10" s="19"/>
      <c r="Z10" s="95">
        <v>30</v>
      </c>
      <c r="AA10" s="96">
        <v>22</v>
      </c>
      <c r="AB10" s="97">
        <v>22</v>
      </c>
      <c r="AC10" s="51">
        <f t="shared" si="3"/>
        <v>1</v>
      </c>
      <c r="AD10" s="98">
        <v>83.15</v>
      </c>
      <c r="AE10" s="95">
        <v>19</v>
      </c>
      <c r="AF10" s="96">
        <v>15</v>
      </c>
      <c r="AG10" s="97">
        <v>15</v>
      </c>
      <c r="AH10" s="51">
        <f t="shared" si="4"/>
        <v>1</v>
      </c>
      <c r="AI10" s="98">
        <v>81.08</v>
      </c>
      <c r="AJ10" s="105"/>
      <c r="AK10" s="106"/>
      <c r="AL10" s="107"/>
      <c r="AM10" s="57">
        <f t="shared" si="5"/>
        <v>0</v>
      </c>
      <c r="AN10" s="109"/>
      <c r="AO10" s="98">
        <f t="shared" si="11"/>
        <v>24.5</v>
      </c>
      <c r="AP10" s="95">
        <v>28</v>
      </c>
      <c r="AQ10" s="96">
        <v>25</v>
      </c>
      <c r="AR10" s="97">
        <v>25</v>
      </c>
      <c r="AS10" s="51">
        <f t="shared" si="6"/>
        <v>1</v>
      </c>
      <c r="AT10" s="98">
        <v>82.31</v>
      </c>
      <c r="AU10" s="95">
        <v>37</v>
      </c>
      <c r="AV10" s="96">
        <v>33</v>
      </c>
      <c r="AW10" s="97">
        <v>32</v>
      </c>
      <c r="AX10" s="51">
        <f t="shared" si="7"/>
        <v>0.96969696969696972</v>
      </c>
      <c r="AY10" s="98">
        <v>82.28</v>
      </c>
      <c r="AZ10" s="100"/>
      <c r="BA10" s="101"/>
      <c r="BB10" s="102"/>
      <c r="BC10" s="54">
        <f t="shared" si="8"/>
        <v>0</v>
      </c>
      <c r="BD10" s="103"/>
      <c r="BE10" s="98">
        <f t="shared" si="12"/>
        <v>32.5</v>
      </c>
      <c r="BF10" s="104">
        <v>25</v>
      </c>
      <c r="BG10" s="96">
        <v>17</v>
      </c>
      <c r="BH10" s="97">
        <v>17</v>
      </c>
      <c r="BI10" s="51">
        <f t="shared" si="9"/>
        <v>1</v>
      </c>
      <c r="BJ10" s="98">
        <v>83.89</v>
      </c>
      <c r="BK10" s="111"/>
      <c r="BL10" s="112"/>
      <c r="BM10" s="113"/>
      <c r="BN10" s="114">
        <f t="shared" si="13"/>
        <v>0</v>
      </c>
      <c r="BO10" s="115"/>
      <c r="BP10" s="111"/>
      <c r="BQ10" s="112"/>
      <c r="BR10" s="113"/>
      <c r="BS10" s="114">
        <f t="shared" si="14"/>
        <v>0</v>
      </c>
      <c r="BT10" s="116"/>
      <c r="BU10" s="115">
        <f t="shared" si="10"/>
        <v>25</v>
      </c>
    </row>
    <row r="11" spans="1:73" ht="30" customHeight="1" x14ac:dyDescent="0.35">
      <c r="A11" s="9" t="s">
        <v>21</v>
      </c>
      <c r="B11" s="10" t="s">
        <v>4</v>
      </c>
      <c r="C11" s="11" t="s">
        <v>6</v>
      </c>
      <c r="D11" s="15">
        <v>76</v>
      </c>
      <c r="E11" s="16">
        <v>68</v>
      </c>
      <c r="F11" s="16">
        <v>140</v>
      </c>
      <c r="G11" s="25" t="s">
        <v>77</v>
      </c>
      <c r="H11" s="45">
        <v>842</v>
      </c>
      <c r="I11" s="46">
        <v>40</v>
      </c>
      <c r="J11" s="47">
        <v>20</v>
      </c>
      <c r="K11" s="15">
        <v>19</v>
      </c>
      <c r="L11" s="16">
        <v>18</v>
      </c>
      <c r="M11" s="17">
        <v>17</v>
      </c>
      <c r="N11" s="18">
        <f t="shared" si="0"/>
        <v>94.444444444444443</v>
      </c>
      <c r="O11" s="19">
        <v>83.33</v>
      </c>
      <c r="P11" s="15">
        <v>16</v>
      </c>
      <c r="Q11" s="16">
        <v>12</v>
      </c>
      <c r="R11" s="17">
        <v>10</v>
      </c>
      <c r="S11" s="18">
        <f t="shared" si="1"/>
        <v>83.333333333333343</v>
      </c>
      <c r="T11" s="19">
        <v>82.63</v>
      </c>
      <c r="U11" s="15">
        <v>17</v>
      </c>
      <c r="V11" s="16">
        <v>14</v>
      </c>
      <c r="W11" s="17">
        <v>12</v>
      </c>
      <c r="X11" s="18">
        <f t="shared" si="2"/>
        <v>85.714285714285708</v>
      </c>
      <c r="Y11" s="19">
        <v>81.87</v>
      </c>
      <c r="Z11" s="95">
        <v>18</v>
      </c>
      <c r="AA11" s="96">
        <v>17</v>
      </c>
      <c r="AB11" s="97">
        <v>16</v>
      </c>
      <c r="AC11" s="51">
        <f t="shared" si="3"/>
        <v>0.94117647058823528</v>
      </c>
      <c r="AD11" s="98">
        <v>82.8</v>
      </c>
      <c r="AE11" s="105"/>
      <c r="AF11" s="106"/>
      <c r="AG11" s="107"/>
      <c r="AH11" s="56">
        <f t="shared" si="4"/>
        <v>0</v>
      </c>
      <c r="AI11" s="108"/>
      <c r="AJ11" s="105"/>
      <c r="AK11" s="106"/>
      <c r="AL11" s="107"/>
      <c r="AM11" s="57">
        <f t="shared" si="5"/>
        <v>0</v>
      </c>
      <c r="AN11" s="109"/>
      <c r="AO11" s="98">
        <f t="shared" si="11"/>
        <v>18</v>
      </c>
      <c r="AP11" s="95">
        <v>19</v>
      </c>
      <c r="AQ11" s="96">
        <v>14</v>
      </c>
      <c r="AR11" s="97">
        <v>14</v>
      </c>
      <c r="AS11" s="51">
        <f t="shared" si="6"/>
        <v>1</v>
      </c>
      <c r="AT11" s="98">
        <v>80.38</v>
      </c>
      <c r="AU11" s="100"/>
      <c r="AV11" s="101"/>
      <c r="AW11" s="102"/>
      <c r="AX11" s="54">
        <f t="shared" si="7"/>
        <v>0</v>
      </c>
      <c r="AY11" s="110"/>
      <c r="AZ11" s="100"/>
      <c r="BA11" s="101"/>
      <c r="BB11" s="102"/>
      <c r="BC11" s="54">
        <f t="shared" si="8"/>
        <v>0</v>
      </c>
      <c r="BD11" s="103"/>
      <c r="BE11" s="98">
        <f t="shared" si="12"/>
        <v>19</v>
      </c>
      <c r="BF11" s="104">
        <v>16</v>
      </c>
      <c r="BG11" s="96">
        <v>13</v>
      </c>
      <c r="BH11" s="97">
        <v>13</v>
      </c>
      <c r="BI11" s="51">
        <f t="shared" si="9"/>
        <v>1</v>
      </c>
      <c r="BJ11" s="98">
        <v>80.12</v>
      </c>
      <c r="BK11" s="95">
        <v>13</v>
      </c>
      <c r="BL11" s="96">
        <v>11</v>
      </c>
      <c r="BM11" s="97">
        <v>11</v>
      </c>
      <c r="BN11" s="51">
        <f t="shared" si="13"/>
        <v>1</v>
      </c>
      <c r="BO11" s="98">
        <v>82.52</v>
      </c>
      <c r="BP11" s="111"/>
      <c r="BQ11" s="112"/>
      <c r="BR11" s="113"/>
      <c r="BS11" s="114">
        <f t="shared" si="14"/>
        <v>0</v>
      </c>
      <c r="BT11" s="116"/>
      <c r="BU11" s="115">
        <f t="shared" si="10"/>
        <v>14.5</v>
      </c>
    </row>
    <row r="12" spans="1:73" ht="30" customHeight="1" x14ac:dyDescent="0.35">
      <c r="A12" s="9" t="s">
        <v>1</v>
      </c>
      <c r="B12" s="10" t="s">
        <v>3</v>
      </c>
      <c r="C12" s="11" t="s">
        <v>6</v>
      </c>
      <c r="D12" s="15">
        <v>96</v>
      </c>
      <c r="E12" s="16">
        <v>45</v>
      </c>
      <c r="F12" s="16">
        <v>111</v>
      </c>
      <c r="G12" s="25" t="s">
        <v>76</v>
      </c>
      <c r="H12" s="45">
        <v>1032</v>
      </c>
      <c r="I12" s="46">
        <v>27</v>
      </c>
      <c r="J12" s="47">
        <v>52</v>
      </c>
      <c r="K12" s="15">
        <v>33</v>
      </c>
      <c r="L12" s="16">
        <v>30</v>
      </c>
      <c r="M12" s="17">
        <v>30</v>
      </c>
      <c r="N12" s="18">
        <f t="shared" ref="N12:N27" si="15">IFERROR(M12/L12,0)*100</f>
        <v>100</v>
      </c>
      <c r="O12" s="19">
        <v>79.08</v>
      </c>
      <c r="P12" s="15">
        <v>37</v>
      </c>
      <c r="Q12" s="16">
        <v>32</v>
      </c>
      <c r="R12" s="17">
        <v>32</v>
      </c>
      <c r="S12" s="18">
        <f t="shared" si="1"/>
        <v>100</v>
      </c>
      <c r="T12" s="19">
        <v>83.84</v>
      </c>
      <c r="U12" s="15"/>
      <c r="V12" s="16"/>
      <c r="W12" s="17"/>
      <c r="X12" s="18">
        <f t="shared" si="2"/>
        <v>0</v>
      </c>
      <c r="Y12" s="19"/>
      <c r="Z12" s="95">
        <v>33</v>
      </c>
      <c r="AA12" s="96">
        <v>28</v>
      </c>
      <c r="AB12" s="97">
        <v>27</v>
      </c>
      <c r="AC12" s="51">
        <f t="shared" si="3"/>
        <v>0.9642857142857143</v>
      </c>
      <c r="AD12" s="98">
        <v>84.59</v>
      </c>
      <c r="AE12" s="95">
        <v>40</v>
      </c>
      <c r="AF12" s="96">
        <v>35</v>
      </c>
      <c r="AG12" s="97">
        <v>35</v>
      </c>
      <c r="AH12" s="51">
        <f t="shared" si="4"/>
        <v>1</v>
      </c>
      <c r="AI12" s="98">
        <v>83.34</v>
      </c>
      <c r="AJ12" s="105"/>
      <c r="AK12" s="106"/>
      <c r="AL12" s="107"/>
      <c r="AM12" s="57">
        <f t="shared" si="5"/>
        <v>0</v>
      </c>
      <c r="AN12" s="109"/>
      <c r="AO12" s="98">
        <f t="shared" si="11"/>
        <v>36.5</v>
      </c>
      <c r="AP12" s="95">
        <v>51</v>
      </c>
      <c r="AQ12" s="96">
        <v>44</v>
      </c>
      <c r="AR12" s="97">
        <v>44</v>
      </c>
      <c r="AS12" s="51">
        <f t="shared" si="6"/>
        <v>1</v>
      </c>
      <c r="AT12" s="98">
        <v>84.02</v>
      </c>
      <c r="AU12" s="95">
        <v>51</v>
      </c>
      <c r="AV12" s="96">
        <v>44</v>
      </c>
      <c r="AW12" s="97">
        <v>44</v>
      </c>
      <c r="AX12" s="51">
        <f t="shared" si="7"/>
        <v>1</v>
      </c>
      <c r="AY12" s="98">
        <v>82.36</v>
      </c>
      <c r="AZ12" s="100"/>
      <c r="BA12" s="101"/>
      <c r="BB12" s="102"/>
      <c r="BC12" s="54"/>
      <c r="BD12" s="103"/>
      <c r="BE12" s="98">
        <f t="shared" si="12"/>
        <v>51</v>
      </c>
      <c r="BF12" s="104">
        <v>51</v>
      </c>
      <c r="BG12" s="96">
        <v>41</v>
      </c>
      <c r="BH12" s="97">
        <v>41</v>
      </c>
      <c r="BI12" s="51">
        <f t="shared" si="9"/>
        <v>1</v>
      </c>
      <c r="BJ12" s="98">
        <v>81.819999999999993</v>
      </c>
      <c r="BK12" s="95">
        <v>52</v>
      </c>
      <c r="BL12" s="96">
        <v>47</v>
      </c>
      <c r="BM12" s="97">
        <v>47</v>
      </c>
      <c r="BN12" s="51">
        <f t="shared" si="13"/>
        <v>1</v>
      </c>
      <c r="BO12" s="98">
        <v>81.599999999999994</v>
      </c>
      <c r="BP12" s="111"/>
      <c r="BQ12" s="112"/>
      <c r="BR12" s="113"/>
      <c r="BS12" s="114">
        <f t="shared" si="14"/>
        <v>0</v>
      </c>
      <c r="BT12" s="116"/>
      <c r="BU12" s="115">
        <f t="shared" si="10"/>
        <v>51.5</v>
      </c>
    </row>
    <row r="13" spans="1:73" ht="30" customHeight="1" x14ac:dyDescent="0.35">
      <c r="A13" s="9" t="s">
        <v>99</v>
      </c>
      <c r="B13" s="10" t="s">
        <v>3</v>
      </c>
      <c r="C13" s="11" t="s">
        <v>18</v>
      </c>
      <c r="D13" s="15">
        <v>88</v>
      </c>
      <c r="E13" s="16">
        <v>50</v>
      </c>
      <c r="F13" s="16">
        <v>96</v>
      </c>
      <c r="G13" s="25" t="s">
        <v>76</v>
      </c>
      <c r="H13" s="45">
        <v>840</v>
      </c>
      <c r="I13" s="46">
        <v>27</v>
      </c>
      <c r="J13" s="47">
        <v>60</v>
      </c>
      <c r="K13" s="15">
        <v>18</v>
      </c>
      <c r="L13" s="16">
        <v>17</v>
      </c>
      <c r="M13" s="17">
        <v>17</v>
      </c>
      <c r="N13" s="18">
        <f t="shared" si="15"/>
        <v>100</v>
      </c>
      <c r="O13" s="19">
        <v>85.11</v>
      </c>
      <c r="P13" s="15"/>
      <c r="Q13" s="16"/>
      <c r="R13" s="17"/>
      <c r="S13" s="18">
        <f t="shared" si="1"/>
        <v>0</v>
      </c>
      <c r="T13" s="19"/>
      <c r="U13" s="15"/>
      <c r="V13" s="16"/>
      <c r="W13" s="17"/>
      <c r="X13" s="18">
        <f t="shared" si="2"/>
        <v>0</v>
      </c>
      <c r="Y13" s="19"/>
      <c r="Z13" s="95">
        <v>28</v>
      </c>
      <c r="AA13" s="96">
        <v>25</v>
      </c>
      <c r="AB13" s="97">
        <v>25</v>
      </c>
      <c r="AC13" s="51">
        <f t="shared" si="3"/>
        <v>1</v>
      </c>
      <c r="AD13" s="98">
        <v>81.48</v>
      </c>
      <c r="AE13" s="95">
        <v>47</v>
      </c>
      <c r="AF13" s="96">
        <v>41</v>
      </c>
      <c r="AG13" s="97">
        <v>40</v>
      </c>
      <c r="AH13" s="51">
        <f t="shared" si="4"/>
        <v>0.97560975609756095</v>
      </c>
      <c r="AI13" s="98">
        <v>81.31</v>
      </c>
      <c r="AJ13" s="105"/>
      <c r="AK13" s="106"/>
      <c r="AL13" s="107"/>
      <c r="AM13" s="57">
        <f t="shared" si="5"/>
        <v>0</v>
      </c>
      <c r="AN13" s="109"/>
      <c r="AO13" s="98">
        <f t="shared" si="11"/>
        <v>37.5</v>
      </c>
      <c r="AP13" s="95">
        <v>34</v>
      </c>
      <c r="AQ13" s="96">
        <v>33</v>
      </c>
      <c r="AR13" s="97">
        <v>33</v>
      </c>
      <c r="AS13" s="51">
        <f t="shared" si="6"/>
        <v>1</v>
      </c>
      <c r="AT13" s="98">
        <v>84.96</v>
      </c>
      <c r="AU13" s="95">
        <v>33</v>
      </c>
      <c r="AV13" s="96">
        <v>29</v>
      </c>
      <c r="AW13" s="97">
        <v>29</v>
      </c>
      <c r="AX13" s="51">
        <f t="shared" si="7"/>
        <v>1</v>
      </c>
      <c r="AY13" s="98">
        <v>83.02</v>
      </c>
      <c r="AZ13" s="100"/>
      <c r="BA13" s="101"/>
      <c r="BB13" s="102"/>
      <c r="BC13" s="54">
        <f t="shared" si="8"/>
        <v>0</v>
      </c>
      <c r="BD13" s="103"/>
      <c r="BE13" s="98">
        <f t="shared" si="12"/>
        <v>33.5</v>
      </c>
      <c r="BF13" s="117"/>
      <c r="BG13" s="112"/>
      <c r="BH13" s="113"/>
      <c r="BI13" s="114"/>
      <c r="BJ13" s="115"/>
      <c r="BK13" s="111"/>
      <c r="BL13" s="112"/>
      <c r="BM13" s="113"/>
      <c r="BN13" s="114"/>
      <c r="BO13" s="115"/>
      <c r="BP13" s="111"/>
      <c r="BQ13" s="112"/>
      <c r="BR13" s="113"/>
      <c r="BS13" s="114"/>
      <c r="BT13" s="116"/>
      <c r="BU13" s="115"/>
    </row>
    <row r="14" spans="1:73" ht="30" customHeight="1" x14ac:dyDescent="0.35">
      <c r="A14" s="9" t="s">
        <v>22</v>
      </c>
      <c r="B14" s="10" t="s">
        <v>4</v>
      </c>
      <c r="C14" s="11" t="s">
        <v>23</v>
      </c>
      <c r="D14" s="15">
        <v>80</v>
      </c>
      <c r="E14" s="16">
        <v>55</v>
      </c>
      <c r="F14" s="16">
        <v>64</v>
      </c>
      <c r="G14" s="25" t="s">
        <v>102</v>
      </c>
      <c r="H14" s="45">
        <v>685</v>
      </c>
      <c r="I14" s="46">
        <v>18</v>
      </c>
      <c r="J14" s="47">
        <v>30</v>
      </c>
      <c r="K14" s="15"/>
      <c r="L14" s="16"/>
      <c r="M14" s="17"/>
      <c r="N14" s="18">
        <f t="shared" si="15"/>
        <v>0</v>
      </c>
      <c r="O14" s="19"/>
      <c r="P14" s="15"/>
      <c r="Q14" s="16"/>
      <c r="R14" s="17"/>
      <c r="S14" s="18">
        <f t="shared" si="1"/>
        <v>0</v>
      </c>
      <c r="T14" s="19"/>
      <c r="U14" s="15"/>
      <c r="V14" s="16"/>
      <c r="W14" s="17"/>
      <c r="X14" s="18">
        <f t="shared" si="2"/>
        <v>0</v>
      </c>
      <c r="Y14" s="19"/>
      <c r="Z14" s="105"/>
      <c r="AA14" s="106"/>
      <c r="AB14" s="107"/>
      <c r="AC14" s="107"/>
      <c r="AD14" s="108">
        <v>0</v>
      </c>
      <c r="AE14" s="105"/>
      <c r="AF14" s="106"/>
      <c r="AG14" s="107"/>
      <c r="AH14" s="56">
        <f t="shared" si="4"/>
        <v>0</v>
      </c>
      <c r="AI14" s="108">
        <v>0</v>
      </c>
      <c r="AJ14" s="105"/>
      <c r="AK14" s="106"/>
      <c r="AL14" s="107"/>
      <c r="AM14" s="57">
        <f t="shared" si="5"/>
        <v>0</v>
      </c>
      <c r="AN14" s="109"/>
      <c r="AO14" s="98">
        <v>0</v>
      </c>
      <c r="AP14" s="95">
        <v>14</v>
      </c>
      <c r="AQ14" s="96">
        <v>13</v>
      </c>
      <c r="AR14" s="97">
        <v>13</v>
      </c>
      <c r="AS14" s="51">
        <f t="shared" si="6"/>
        <v>1</v>
      </c>
      <c r="AT14" s="98">
        <v>88.64</v>
      </c>
      <c r="AU14" s="95">
        <v>25</v>
      </c>
      <c r="AV14" s="96">
        <v>24</v>
      </c>
      <c r="AW14" s="97">
        <v>24</v>
      </c>
      <c r="AX14" s="51">
        <f t="shared" si="7"/>
        <v>1</v>
      </c>
      <c r="AY14" s="98">
        <v>85.26</v>
      </c>
      <c r="AZ14" s="100"/>
      <c r="BA14" s="101"/>
      <c r="BB14" s="102"/>
      <c r="BC14" s="54">
        <f t="shared" si="8"/>
        <v>0</v>
      </c>
      <c r="BD14" s="103"/>
      <c r="BE14" s="98">
        <f t="shared" si="12"/>
        <v>19.5</v>
      </c>
      <c r="BF14" s="104">
        <v>24</v>
      </c>
      <c r="BG14" s="96">
        <v>24</v>
      </c>
      <c r="BH14" s="97">
        <v>24</v>
      </c>
      <c r="BI14" s="51">
        <f t="shared" si="9"/>
        <v>1</v>
      </c>
      <c r="BJ14" s="98">
        <v>83.85</v>
      </c>
      <c r="BK14" s="95">
        <v>22</v>
      </c>
      <c r="BL14" s="96">
        <v>16</v>
      </c>
      <c r="BM14" s="97">
        <v>16</v>
      </c>
      <c r="BN14" s="51">
        <f t="shared" si="13"/>
        <v>1</v>
      </c>
      <c r="BO14" s="98">
        <v>83.41</v>
      </c>
      <c r="BP14" s="111"/>
      <c r="BQ14" s="112"/>
      <c r="BR14" s="113"/>
      <c r="BS14" s="114">
        <f t="shared" si="14"/>
        <v>0</v>
      </c>
      <c r="BT14" s="116"/>
      <c r="BU14" s="115">
        <f t="shared" si="10"/>
        <v>23</v>
      </c>
    </row>
    <row r="15" spans="1:73" ht="30" customHeight="1" x14ac:dyDescent="0.35">
      <c r="A15" s="9" t="s">
        <v>36</v>
      </c>
      <c r="B15" s="10" t="s">
        <v>4</v>
      </c>
      <c r="C15" s="11" t="s">
        <v>13</v>
      </c>
      <c r="D15" s="15">
        <v>88</v>
      </c>
      <c r="E15" s="16">
        <v>58</v>
      </c>
      <c r="F15" s="16">
        <v>72</v>
      </c>
      <c r="G15" s="25" t="s">
        <v>79</v>
      </c>
      <c r="H15" s="45">
        <v>850</v>
      </c>
      <c r="I15" s="46">
        <v>21</v>
      </c>
      <c r="J15" s="47">
        <v>40</v>
      </c>
      <c r="K15" s="15">
        <v>22</v>
      </c>
      <c r="L15" s="16">
        <v>20</v>
      </c>
      <c r="M15" s="17">
        <v>20</v>
      </c>
      <c r="N15" s="18">
        <f t="shared" si="15"/>
        <v>100</v>
      </c>
      <c r="O15" s="19">
        <v>84.38</v>
      </c>
      <c r="P15" s="15">
        <v>25</v>
      </c>
      <c r="Q15" s="16">
        <v>23</v>
      </c>
      <c r="R15" s="17">
        <v>23</v>
      </c>
      <c r="S15" s="18">
        <f t="shared" si="1"/>
        <v>100</v>
      </c>
      <c r="T15" s="19">
        <v>81.760000000000005</v>
      </c>
      <c r="U15" s="15"/>
      <c r="V15" s="16"/>
      <c r="W15" s="17"/>
      <c r="X15" s="18">
        <f t="shared" si="2"/>
        <v>0</v>
      </c>
      <c r="Y15" s="19"/>
      <c r="Z15" s="95">
        <v>22</v>
      </c>
      <c r="AA15" s="96">
        <v>22</v>
      </c>
      <c r="AB15" s="97">
        <v>22</v>
      </c>
      <c r="AC15" s="51">
        <f t="shared" si="3"/>
        <v>1</v>
      </c>
      <c r="AD15" s="98">
        <v>83.95</v>
      </c>
      <c r="AE15" s="95">
        <v>21</v>
      </c>
      <c r="AF15" s="96">
        <v>18</v>
      </c>
      <c r="AG15" s="97">
        <v>18</v>
      </c>
      <c r="AH15" s="51">
        <f t="shared" si="4"/>
        <v>1</v>
      </c>
      <c r="AI15" s="98">
        <v>84.4</v>
      </c>
      <c r="AJ15" s="105"/>
      <c r="AK15" s="106"/>
      <c r="AL15" s="107"/>
      <c r="AM15" s="57">
        <f t="shared" si="5"/>
        <v>0</v>
      </c>
      <c r="AN15" s="109"/>
      <c r="AO15" s="98">
        <f t="shared" si="11"/>
        <v>21.5</v>
      </c>
      <c r="AP15" s="95">
        <v>17</v>
      </c>
      <c r="AQ15" s="96">
        <v>17</v>
      </c>
      <c r="AR15" s="97">
        <v>17</v>
      </c>
      <c r="AS15" s="51">
        <f t="shared" si="6"/>
        <v>1</v>
      </c>
      <c r="AT15" s="98">
        <v>84.93</v>
      </c>
      <c r="AU15" s="95">
        <v>22</v>
      </c>
      <c r="AV15" s="96">
        <v>22</v>
      </c>
      <c r="AW15" s="97">
        <v>22</v>
      </c>
      <c r="AX15" s="51">
        <f t="shared" si="7"/>
        <v>1</v>
      </c>
      <c r="AY15" s="98">
        <v>83.5</v>
      </c>
      <c r="AZ15" s="100"/>
      <c r="BA15" s="101"/>
      <c r="BB15" s="102"/>
      <c r="BC15" s="54">
        <f t="shared" si="8"/>
        <v>0</v>
      </c>
      <c r="BD15" s="103"/>
      <c r="BE15" s="98">
        <f t="shared" si="12"/>
        <v>19.5</v>
      </c>
      <c r="BF15" s="104">
        <v>31</v>
      </c>
      <c r="BG15" s="96">
        <v>29</v>
      </c>
      <c r="BH15" s="97">
        <v>29</v>
      </c>
      <c r="BI15" s="51">
        <f t="shared" si="9"/>
        <v>1</v>
      </c>
      <c r="BJ15" s="98">
        <v>82.84</v>
      </c>
      <c r="BK15" s="95">
        <v>38</v>
      </c>
      <c r="BL15" s="96">
        <v>37</v>
      </c>
      <c r="BM15" s="97">
        <v>37</v>
      </c>
      <c r="BN15" s="51">
        <f t="shared" si="13"/>
        <v>1</v>
      </c>
      <c r="BO15" s="98">
        <v>82.43</v>
      </c>
      <c r="BP15" s="111"/>
      <c r="BQ15" s="112"/>
      <c r="BR15" s="113"/>
      <c r="BS15" s="114">
        <f t="shared" si="14"/>
        <v>0</v>
      </c>
      <c r="BT15" s="116"/>
      <c r="BU15" s="115">
        <f>AVERAGE(BF15,BK15,BP15)</f>
        <v>34.5</v>
      </c>
    </row>
    <row r="16" spans="1:73" ht="30" customHeight="1" x14ac:dyDescent="0.35">
      <c r="A16" s="9" t="s">
        <v>33</v>
      </c>
      <c r="B16" s="10" t="s">
        <v>34</v>
      </c>
      <c r="C16" s="11" t="s">
        <v>13</v>
      </c>
      <c r="D16" s="15">
        <v>20</v>
      </c>
      <c r="E16" s="16">
        <v>20</v>
      </c>
      <c r="F16" s="16">
        <v>20</v>
      </c>
      <c r="G16" s="25" t="s">
        <v>79</v>
      </c>
      <c r="H16" s="45">
        <v>101</v>
      </c>
      <c r="I16" s="46">
        <v>2</v>
      </c>
      <c r="J16" s="47">
        <v>24</v>
      </c>
      <c r="K16" s="15">
        <v>6</v>
      </c>
      <c r="L16" s="16">
        <v>5</v>
      </c>
      <c r="M16" s="17">
        <v>5</v>
      </c>
      <c r="N16" s="18">
        <f t="shared" si="15"/>
        <v>100</v>
      </c>
      <c r="O16" s="19">
        <v>79.08</v>
      </c>
      <c r="P16" s="15">
        <v>14</v>
      </c>
      <c r="Q16" s="16">
        <v>14</v>
      </c>
      <c r="R16" s="17">
        <v>13</v>
      </c>
      <c r="S16" s="18">
        <f t="shared" si="1"/>
        <v>92.857142857142861</v>
      </c>
      <c r="T16" s="19">
        <v>81.430000000000007</v>
      </c>
      <c r="U16" s="15">
        <v>9</v>
      </c>
      <c r="V16" s="16">
        <v>8</v>
      </c>
      <c r="W16" s="17">
        <v>8</v>
      </c>
      <c r="X16" s="18">
        <f t="shared" si="2"/>
        <v>100</v>
      </c>
      <c r="Y16" s="19">
        <v>76.73</v>
      </c>
      <c r="Z16" s="95">
        <v>13</v>
      </c>
      <c r="AA16" s="96">
        <v>13</v>
      </c>
      <c r="AB16" s="97">
        <v>12</v>
      </c>
      <c r="AC16" s="51">
        <f t="shared" si="3"/>
        <v>0.92307692307692313</v>
      </c>
      <c r="AD16" s="98">
        <v>82.72</v>
      </c>
      <c r="AE16" s="95">
        <v>13</v>
      </c>
      <c r="AF16" s="96">
        <v>12</v>
      </c>
      <c r="AG16" s="97">
        <v>12</v>
      </c>
      <c r="AH16" s="51">
        <f t="shared" si="4"/>
        <v>1</v>
      </c>
      <c r="AI16" s="98">
        <v>83.14</v>
      </c>
      <c r="AJ16" s="105"/>
      <c r="AK16" s="106"/>
      <c r="AL16" s="107"/>
      <c r="AM16" s="57">
        <f t="shared" si="5"/>
        <v>0</v>
      </c>
      <c r="AN16" s="109"/>
      <c r="AO16" s="98">
        <f t="shared" si="11"/>
        <v>13</v>
      </c>
      <c r="AP16" s="95">
        <v>15</v>
      </c>
      <c r="AQ16" s="96">
        <v>15</v>
      </c>
      <c r="AR16" s="97">
        <v>15</v>
      </c>
      <c r="AS16" s="51">
        <f t="shared" si="6"/>
        <v>1</v>
      </c>
      <c r="AT16" s="98">
        <v>84.46</v>
      </c>
      <c r="AU16" s="95">
        <v>16</v>
      </c>
      <c r="AV16" s="96">
        <v>16</v>
      </c>
      <c r="AW16" s="97">
        <v>16</v>
      </c>
      <c r="AX16" s="51">
        <f t="shared" si="7"/>
        <v>1</v>
      </c>
      <c r="AY16" s="99">
        <v>82.84</v>
      </c>
      <c r="AZ16" s="100"/>
      <c r="BA16" s="101"/>
      <c r="BB16" s="102"/>
      <c r="BC16" s="54">
        <f t="shared" si="8"/>
        <v>0</v>
      </c>
      <c r="BD16" s="103"/>
      <c r="BE16" s="98">
        <f>AVERAGE(AP16,BF16,AZ16)</f>
        <v>16</v>
      </c>
      <c r="BF16" s="95">
        <v>17</v>
      </c>
      <c r="BG16" s="96">
        <v>17</v>
      </c>
      <c r="BH16" s="97">
        <v>16</v>
      </c>
      <c r="BI16" s="51">
        <f>IFERROR(BH16/BG16,0)</f>
        <v>0.94117647058823528</v>
      </c>
      <c r="BJ16" s="98">
        <v>81.63</v>
      </c>
      <c r="BK16" s="95">
        <v>10</v>
      </c>
      <c r="BL16" s="96">
        <v>10</v>
      </c>
      <c r="BM16" s="97">
        <v>10</v>
      </c>
      <c r="BN16" s="51">
        <f t="shared" si="13"/>
        <v>1</v>
      </c>
      <c r="BO16" s="98">
        <v>80.69</v>
      </c>
      <c r="BP16" s="95">
        <v>8</v>
      </c>
      <c r="BQ16" s="96">
        <v>8</v>
      </c>
      <c r="BR16" s="97">
        <v>8</v>
      </c>
      <c r="BS16" s="51">
        <f t="shared" si="14"/>
        <v>1</v>
      </c>
      <c r="BT16" s="99">
        <v>80.58</v>
      </c>
      <c r="BU16" s="115">
        <f>AVERAGE(BF16,BK16,BP16)</f>
        <v>11.666666666666666</v>
      </c>
    </row>
    <row r="17" spans="1:73" ht="30" customHeight="1" x14ac:dyDescent="0.35">
      <c r="A17" s="9" t="s">
        <v>24</v>
      </c>
      <c r="B17" s="10" t="s">
        <v>3</v>
      </c>
      <c r="C17" s="11" t="s">
        <v>25</v>
      </c>
      <c r="D17" s="15">
        <v>91</v>
      </c>
      <c r="E17" s="16">
        <v>48</v>
      </c>
      <c r="F17" s="16">
        <v>88</v>
      </c>
      <c r="G17" s="25" t="s">
        <v>76</v>
      </c>
      <c r="H17" s="45">
        <v>775</v>
      </c>
      <c r="I17" s="46">
        <v>20</v>
      </c>
      <c r="J17" s="47">
        <v>50</v>
      </c>
      <c r="K17" s="15">
        <v>50</v>
      </c>
      <c r="L17" s="16">
        <v>45</v>
      </c>
      <c r="M17" s="17">
        <v>45</v>
      </c>
      <c r="N17" s="18">
        <f t="shared" si="15"/>
        <v>100</v>
      </c>
      <c r="O17" s="19">
        <v>87.56</v>
      </c>
      <c r="P17" s="15">
        <v>46</v>
      </c>
      <c r="Q17" s="16">
        <v>45</v>
      </c>
      <c r="R17" s="17">
        <v>45</v>
      </c>
      <c r="S17" s="18">
        <f t="shared" si="1"/>
        <v>100</v>
      </c>
      <c r="T17" s="19">
        <v>87.13</v>
      </c>
      <c r="U17" s="15"/>
      <c r="V17" s="16"/>
      <c r="W17" s="17"/>
      <c r="X17" s="18">
        <f t="shared" si="2"/>
        <v>0</v>
      </c>
      <c r="Y17" s="19"/>
      <c r="Z17" s="95">
        <v>48</v>
      </c>
      <c r="AA17" s="96">
        <v>48</v>
      </c>
      <c r="AB17" s="97">
        <v>48</v>
      </c>
      <c r="AC17" s="51">
        <f t="shared" si="3"/>
        <v>1</v>
      </c>
      <c r="AD17" s="98">
        <v>85.88</v>
      </c>
      <c r="AE17" s="95">
        <v>49</v>
      </c>
      <c r="AF17" s="96">
        <v>45</v>
      </c>
      <c r="AG17" s="97">
        <v>45</v>
      </c>
      <c r="AH17" s="51">
        <f t="shared" si="4"/>
        <v>1</v>
      </c>
      <c r="AI17" s="98">
        <v>84.95</v>
      </c>
      <c r="AJ17" s="105"/>
      <c r="AK17" s="106"/>
      <c r="AL17" s="107"/>
      <c r="AM17" s="57">
        <f t="shared" si="5"/>
        <v>0</v>
      </c>
      <c r="AN17" s="109"/>
      <c r="AO17" s="98">
        <f t="shared" si="11"/>
        <v>48.5</v>
      </c>
      <c r="AP17" s="95">
        <v>38</v>
      </c>
      <c r="AQ17" s="96">
        <v>36</v>
      </c>
      <c r="AR17" s="97">
        <v>36</v>
      </c>
      <c r="AS17" s="51">
        <f t="shared" si="6"/>
        <v>1</v>
      </c>
      <c r="AT17" s="98">
        <v>84.66</v>
      </c>
      <c r="AU17" s="95">
        <v>38</v>
      </c>
      <c r="AV17" s="96">
        <v>37</v>
      </c>
      <c r="AW17" s="97">
        <v>37</v>
      </c>
      <c r="AX17" s="51">
        <f t="shared" si="7"/>
        <v>1</v>
      </c>
      <c r="AY17" s="98">
        <v>86.38</v>
      </c>
      <c r="AZ17" s="100"/>
      <c r="BA17" s="101"/>
      <c r="BB17" s="102"/>
      <c r="BC17" s="54">
        <f t="shared" si="8"/>
        <v>0</v>
      </c>
      <c r="BD17" s="103"/>
      <c r="BE17" s="98">
        <f t="shared" si="12"/>
        <v>38</v>
      </c>
      <c r="BF17" s="104">
        <v>48</v>
      </c>
      <c r="BG17" s="96">
        <v>47</v>
      </c>
      <c r="BH17" s="97">
        <v>47</v>
      </c>
      <c r="BI17" s="51">
        <f t="shared" si="9"/>
        <v>1</v>
      </c>
      <c r="BJ17" s="98">
        <v>86.02</v>
      </c>
      <c r="BK17" s="95">
        <v>41</v>
      </c>
      <c r="BL17" s="96">
        <v>38</v>
      </c>
      <c r="BM17" s="97">
        <v>38</v>
      </c>
      <c r="BN17" s="51">
        <f t="shared" si="13"/>
        <v>1</v>
      </c>
      <c r="BO17" s="98">
        <v>85.47</v>
      </c>
      <c r="BP17" s="111"/>
      <c r="BQ17" s="112"/>
      <c r="BR17" s="113"/>
      <c r="BS17" s="114">
        <f t="shared" si="14"/>
        <v>0</v>
      </c>
      <c r="BT17" s="116"/>
      <c r="BU17" s="115">
        <f>AVERAGE(BF17,BK17,BP17)</f>
        <v>44.5</v>
      </c>
    </row>
    <row r="18" spans="1:73" ht="30" customHeight="1" x14ac:dyDescent="0.35">
      <c r="A18" s="9" t="s">
        <v>37</v>
      </c>
      <c r="B18" s="10" t="s">
        <v>4</v>
      </c>
      <c r="C18" s="11" t="s">
        <v>26</v>
      </c>
      <c r="D18" s="15">
        <v>80</v>
      </c>
      <c r="E18" s="16">
        <v>44</v>
      </c>
      <c r="F18" s="16">
        <v>80</v>
      </c>
      <c r="G18" s="25" t="s">
        <v>103</v>
      </c>
      <c r="H18" s="45">
        <v>774</v>
      </c>
      <c r="I18" s="46">
        <v>18</v>
      </c>
      <c r="J18" s="47">
        <v>20</v>
      </c>
      <c r="K18" s="15">
        <v>10</v>
      </c>
      <c r="L18" s="16">
        <v>9</v>
      </c>
      <c r="M18" s="17">
        <v>9</v>
      </c>
      <c r="N18" s="18">
        <f t="shared" si="15"/>
        <v>100</v>
      </c>
      <c r="O18" s="19">
        <v>82.48</v>
      </c>
      <c r="P18" s="15">
        <v>10</v>
      </c>
      <c r="Q18" s="16">
        <v>10</v>
      </c>
      <c r="R18" s="17">
        <v>8</v>
      </c>
      <c r="S18" s="18">
        <f t="shared" si="1"/>
        <v>80</v>
      </c>
      <c r="T18" s="19">
        <v>75.77</v>
      </c>
      <c r="U18" s="15"/>
      <c r="V18" s="16"/>
      <c r="W18" s="17"/>
      <c r="X18" s="18">
        <f t="shared" si="2"/>
        <v>0</v>
      </c>
      <c r="Y18" s="19"/>
      <c r="Z18" s="95">
        <v>10</v>
      </c>
      <c r="AA18" s="96">
        <v>8</v>
      </c>
      <c r="AB18" s="97">
        <v>5</v>
      </c>
      <c r="AC18" s="51">
        <f t="shared" si="3"/>
        <v>0.625</v>
      </c>
      <c r="AD18" s="98">
        <v>73.08</v>
      </c>
      <c r="AE18" s="95">
        <v>16</v>
      </c>
      <c r="AF18" s="96">
        <v>14</v>
      </c>
      <c r="AG18" s="97">
        <v>11</v>
      </c>
      <c r="AH18" s="51">
        <f t="shared" si="4"/>
        <v>0.7857142857142857</v>
      </c>
      <c r="AI18" s="98">
        <v>76.260000000000005</v>
      </c>
      <c r="AJ18" s="105"/>
      <c r="AK18" s="106"/>
      <c r="AL18" s="107"/>
      <c r="AM18" s="57">
        <f t="shared" si="5"/>
        <v>0</v>
      </c>
      <c r="AN18" s="109"/>
      <c r="AO18" s="98">
        <f t="shared" si="11"/>
        <v>13</v>
      </c>
      <c r="AP18" s="95">
        <v>10</v>
      </c>
      <c r="AQ18" s="96">
        <v>10</v>
      </c>
      <c r="AR18" s="97">
        <v>9</v>
      </c>
      <c r="AS18" s="51">
        <f t="shared" si="6"/>
        <v>0.9</v>
      </c>
      <c r="AT18" s="98">
        <v>78.38</v>
      </c>
      <c r="AU18" s="95">
        <v>16</v>
      </c>
      <c r="AV18" s="96">
        <v>16</v>
      </c>
      <c r="AW18" s="97">
        <v>14</v>
      </c>
      <c r="AX18" s="51">
        <f t="shared" si="7"/>
        <v>0.875</v>
      </c>
      <c r="AY18" s="98">
        <v>78.94</v>
      </c>
      <c r="AZ18" s="100"/>
      <c r="BA18" s="101"/>
      <c r="BB18" s="102"/>
      <c r="BC18" s="54">
        <f t="shared" si="8"/>
        <v>0</v>
      </c>
      <c r="BD18" s="103"/>
      <c r="BE18" s="98">
        <f t="shared" si="12"/>
        <v>13</v>
      </c>
      <c r="BF18" s="104">
        <v>12</v>
      </c>
      <c r="BG18" s="96">
        <v>12</v>
      </c>
      <c r="BH18" s="97">
        <v>12</v>
      </c>
      <c r="BI18" s="51">
        <f t="shared" si="9"/>
        <v>1</v>
      </c>
      <c r="BJ18" s="98">
        <v>83.52</v>
      </c>
      <c r="BK18" s="111"/>
      <c r="BL18" s="112"/>
      <c r="BM18" s="113"/>
      <c r="BN18" s="114">
        <f t="shared" si="13"/>
        <v>0</v>
      </c>
      <c r="BO18" s="115"/>
      <c r="BP18" s="111"/>
      <c r="BQ18" s="112"/>
      <c r="BR18" s="113"/>
      <c r="BS18" s="114">
        <f t="shared" si="14"/>
        <v>0</v>
      </c>
      <c r="BT18" s="116"/>
      <c r="BU18" s="115">
        <f t="shared" si="10"/>
        <v>12</v>
      </c>
    </row>
    <row r="19" spans="1:73" ht="30" customHeight="1" x14ac:dyDescent="0.35">
      <c r="A19" s="9" t="s">
        <v>66</v>
      </c>
      <c r="B19" s="10" t="s">
        <v>4</v>
      </c>
      <c r="C19" s="11" t="s">
        <v>18</v>
      </c>
      <c r="D19" s="15">
        <v>104</v>
      </c>
      <c r="E19" s="16">
        <v>48</v>
      </c>
      <c r="F19" s="16">
        <v>72</v>
      </c>
      <c r="G19" s="25" t="s">
        <v>76</v>
      </c>
      <c r="H19" s="45">
        <v>725</v>
      </c>
      <c r="I19" s="46" t="s">
        <v>93</v>
      </c>
      <c r="J19" s="47">
        <v>25</v>
      </c>
      <c r="K19" s="15">
        <v>24</v>
      </c>
      <c r="L19" s="16">
        <v>21</v>
      </c>
      <c r="M19" s="17">
        <v>21</v>
      </c>
      <c r="N19" s="18">
        <f t="shared" si="15"/>
        <v>100</v>
      </c>
      <c r="O19" s="19">
        <v>81.569999999999993</v>
      </c>
      <c r="P19" s="15">
        <v>22</v>
      </c>
      <c r="Q19" s="16">
        <v>20</v>
      </c>
      <c r="R19" s="17">
        <v>19</v>
      </c>
      <c r="S19" s="18">
        <f t="shared" si="1"/>
        <v>95</v>
      </c>
      <c r="T19" s="19">
        <v>80.58</v>
      </c>
      <c r="U19" s="15">
        <v>25</v>
      </c>
      <c r="V19" s="16">
        <v>24</v>
      </c>
      <c r="W19" s="17">
        <v>24</v>
      </c>
      <c r="X19" s="18">
        <f t="shared" si="2"/>
        <v>100</v>
      </c>
      <c r="Y19" s="19">
        <v>82.05</v>
      </c>
      <c r="Z19" s="95">
        <v>25</v>
      </c>
      <c r="AA19" s="96">
        <v>23</v>
      </c>
      <c r="AB19" s="97">
        <v>22</v>
      </c>
      <c r="AC19" s="51">
        <f t="shared" si="3"/>
        <v>0.95652173913043481</v>
      </c>
      <c r="AD19" s="98">
        <v>79</v>
      </c>
      <c r="AE19" s="95">
        <v>21</v>
      </c>
      <c r="AF19" s="96">
        <v>16</v>
      </c>
      <c r="AG19" s="97">
        <v>15</v>
      </c>
      <c r="AH19" s="51">
        <f t="shared" si="4"/>
        <v>0.9375</v>
      </c>
      <c r="AI19" s="98">
        <v>78.08</v>
      </c>
      <c r="AJ19" s="95">
        <v>19</v>
      </c>
      <c r="AK19" s="96">
        <v>17</v>
      </c>
      <c r="AL19" s="97">
        <v>15</v>
      </c>
      <c r="AM19" s="51">
        <f t="shared" si="5"/>
        <v>0.88235294117647056</v>
      </c>
      <c r="AN19" s="99">
        <v>81</v>
      </c>
      <c r="AO19" s="98">
        <f t="shared" si="11"/>
        <v>21.666666666666668</v>
      </c>
      <c r="AP19" s="95">
        <v>20</v>
      </c>
      <c r="AQ19" s="96">
        <v>18</v>
      </c>
      <c r="AR19" s="97">
        <v>18</v>
      </c>
      <c r="AS19" s="51">
        <f t="shared" si="6"/>
        <v>1</v>
      </c>
      <c r="AT19" s="98">
        <v>81.97</v>
      </c>
      <c r="AU19" s="95">
        <v>20</v>
      </c>
      <c r="AV19" s="96">
        <v>16</v>
      </c>
      <c r="AW19" s="97">
        <v>15</v>
      </c>
      <c r="AX19" s="51">
        <f t="shared" si="7"/>
        <v>0.9375</v>
      </c>
      <c r="AY19" s="98">
        <v>78.319999999999993</v>
      </c>
      <c r="AZ19" s="95">
        <v>25</v>
      </c>
      <c r="BA19" s="96">
        <v>21</v>
      </c>
      <c r="BB19" s="97">
        <v>20</v>
      </c>
      <c r="BC19" s="51">
        <f t="shared" si="8"/>
        <v>0.95238095238095233</v>
      </c>
      <c r="BD19" s="99">
        <v>82.5</v>
      </c>
      <c r="BE19" s="98">
        <f t="shared" si="12"/>
        <v>21.666666666666668</v>
      </c>
      <c r="BF19" s="104">
        <v>16</v>
      </c>
      <c r="BG19" s="96">
        <v>14</v>
      </c>
      <c r="BH19" s="97">
        <v>14</v>
      </c>
      <c r="BI19" s="51">
        <f t="shared" si="9"/>
        <v>1</v>
      </c>
      <c r="BJ19" s="98">
        <v>80.55</v>
      </c>
      <c r="BK19" s="95">
        <v>19</v>
      </c>
      <c r="BL19" s="96">
        <v>15</v>
      </c>
      <c r="BM19" s="97">
        <v>14</v>
      </c>
      <c r="BN19" s="51">
        <f t="shared" si="13"/>
        <v>0.93333333333333335</v>
      </c>
      <c r="BO19" s="98">
        <v>79.95</v>
      </c>
      <c r="BP19" s="95">
        <v>24</v>
      </c>
      <c r="BQ19" s="96">
        <v>24</v>
      </c>
      <c r="BR19" s="97">
        <v>24</v>
      </c>
      <c r="BS19" s="51">
        <f t="shared" si="14"/>
        <v>1</v>
      </c>
      <c r="BT19" s="99">
        <v>82.18</v>
      </c>
      <c r="BU19" s="115">
        <f t="shared" si="10"/>
        <v>19.666666666666668</v>
      </c>
    </row>
    <row r="20" spans="1:73" ht="30" customHeight="1" x14ac:dyDescent="0.35">
      <c r="A20" s="9" t="s">
        <v>27</v>
      </c>
      <c r="B20" s="10" t="s">
        <v>4</v>
      </c>
      <c r="C20" s="11" t="s">
        <v>8</v>
      </c>
      <c r="D20" s="15">
        <v>84</v>
      </c>
      <c r="E20" s="16">
        <v>60</v>
      </c>
      <c r="F20" s="16">
        <v>64</v>
      </c>
      <c r="G20" s="25" t="s">
        <v>78</v>
      </c>
      <c r="H20" s="45">
        <v>662</v>
      </c>
      <c r="I20" s="46">
        <v>18</v>
      </c>
      <c r="J20" s="47">
        <v>26</v>
      </c>
      <c r="K20" s="15">
        <v>22</v>
      </c>
      <c r="L20" s="16">
        <v>17</v>
      </c>
      <c r="M20" s="17">
        <v>16</v>
      </c>
      <c r="N20" s="18">
        <f t="shared" si="15"/>
        <v>94.117647058823522</v>
      </c>
      <c r="O20" s="19">
        <v>73.8</v>
      </c>
      <c r="P20" s="15">
        <v>16</v>
      </c>
      <c r="Q20" s="16">
        <v>13</v>
      </c>
      <c r="R20" s="17">
        <v>7</v>
      </c>
      <c r="S20" s="18">
        <f t="shared" si="1"/>
        <v>53.846153846153847</v>
      </c>
      <c r="T20" s="19">
        <v>71.42</v>
      </c>
      <c r="U20" s="15">
        <v>26</v>
      </c>
      <c r="V20" s="16">
        <v>24</v>
      </c>
      <c r="W20" s="17">
        <v>20</v>
      </c>
      <c r="X20" s="18">
        <f t="shared" si="2"/>
        <v>83.333333333333343</v>
      </c>
      <c r="Y20" s="19">
        <v>77.12</v>
      </c>
      <c r="Z20" s="95">
        <v>18</v>
      </c>
      <c r="AA20" s="96">
        <v>15</v>
      </c>
      <c r="AB20" s="97">
        <v>15</v>
      </c>
      <c r="AC20" s="51">
        <f t="shared" si="3"/>
        <v>1</v>
      </c>
      <c r="AD20" s="98">
        <v>80.41</v>
      </c>
      <c r="AE20" s="95">
        <v>18</v>
      </c>
      <c r="AF20" s="96">
        <v>14</v>
      </c>
      <c r="AG20" s="97">
        <v>10</v>
      </c>
      <c r="AH20" s="51">
        <f t="shared" si="4"/>
        <v>0.7142857142857143</v>
      </c>
      <c r="AI20" s="98">
        <v>73.849999999999994</v>
      </c>
      <c r="AJ20" s="105"/>
      <c r="AK20" s="106"/>
      <c r="AL20" s="107"/>
      <c r="AM20" s="57">
        <f t="shared" si="5"/>
        <v>0</v>
      </c>
      <c r="AN20" s="109"/>
      <c r="AO20" s="98">
        <f t="shared" si="11"/>
        <v>18</v>
      </c>
      <c r="AP20" s="95">
        <v>22</v>
      </c>
      <c r="AQ20" s="96">
        <v>19</v>
      </c>
      <c r="AR20" s="97">
        <v>13</v>
      </c>
      <c r="AS20" s="51">
        <f t="shared" si="6"/>
        <v>0.68421052631578949</v>
      </c>
      <c r="AT20" s="98">
        <v>74.89</v>
      </c>
      <c r="AU20" s="95">
        <v>14</v>
      </c>
      <c r="AV20" s="96">
        <v>13</v>
      </c>
      <c r="AW20" s="97">
        <v>12</v>
      </c>
      <c r="AX20" s="51">
        <f t="shared" si="7"/>
        <v>0.92307692307692313</v>
      </c>
      <c r="AY20" s="98">
        <v>78.760000000000005</v>
      </c>
      <c r="AZ20" s="100"/>
      <c r="BA20" s="101"/>
      <c r="BB20" s="102"/>
      <c r="BC20" s="54">
        <f t="shared" si="8"/>
        <v>0</v>
      </c>
      <c r="BD20" s="103"/>
      <c r="BE20" s="98">
        <f t="shared" si="12"/>
        <v>18</v>
      </c>
      <c r="BF20" s="104">
        <v>22</v>
      </c>
      <c r="BG20" s="96">
        <v>21</v>
      </c>
      <c r="BH20" s="97">
        <v>20</v>
      </c>
      <c r="BI20" s="51">
        <f t="shared" si="9"/>
        <v>0.95238095238095233</v>
      </c>
      <c r="BJ20" s="98">
        <v>80.150000000000006</v>
      </c>
      <c r="BK20" s="95">
        <v>22</v>
      </c>
      <c r="BL20" s="96">
        <v>19</v>
      </c>
      <c r="BM20" s="97">
        <v>17</v>
      </c>
      <c r="BN20" s="51">
        <f t="shared" si="13"/>
        <v>0.89473684210526316</v>
      </c>
      <c r="BO20" s="98">
        <v>79.150000000000006</v>
      </c>
      <c r="BP20" s="111"/>
      <c r="BQ20" s="112"/>
      <c r="BR20" s="113"/>
      <c r="BS20" s="114">
        <f t="shared" si="14"/>
        <v>0</v>
      </c>
      <c r="BT20" s="116"/>
      <c r="BU20" s="115">
        <f t="shared" si="10"/>
        <v>22</v>
      </c>
    </row>
    <row r="21" spans="1:73" ht="30" customHeight="1" x14ac:dyDescent="0.35">
      <c r="A21" s="9" t="s">
        <v>38</v>
      </c>
      <c r="B21" s="10" t="s">
        <v>4</v>
      </c>
      <c r="C21" s="11" t="s">
        <v>28</v>
      </c>
      <c r="D21" s="15">
        <v>84</v>
      </c>
      <c r="E21" s="16">
        <v>68</v>
      </c>
      <c r="F21" s="16">
        <v>64</v>
      </c>
      <c r="G21" s="25" t="s">
        <v>78</v>
      </c>
      <c r="H21" s="45">
        <v>775</v>
      </c>
      <c r="I21" s="46">
        <v>18</v>
      </c>
      <c r="J21" s="47">
        <v>24</v>
      </c>
      <c r="K21" s="15">
        <v>11</v>
      </c>
      <c r="L21" s="16">
        <v>9</v>
      </c>
      <c r="M21" s="17">
        <v>9</v>
      </c>
      <c r="N21" s="18">
        <f t="shared" si="15"/>
        <v>100</v>
      </c>
      <c r="O21" s="19">
        <v>84.02</v>
      </c>
      <c r="P21" s="15"/>
      <c r="Q21" s="16"/>
      <c r="R21" s="17"/>
      <c r="S21" s="18">
        <f t="shared" si="1"/>
        <v>0</v>
      </c>
      <c r="T21" s="19"/>
      <c r="U21" s="15"/>
      <c r="V21" s="16"/>
      <c r="W21" s="17"/>
      <c r="X21" s="18">
        <f t="shared" si="2"/>
        <v>0</v>
      </c>
      <c r="Y21" s="19"/>
      <c r="Z21" s="95">
        <v>15</v>
      </c>
      <c r="AA21" s="96">
        <v>12</v>
      </c>
      <c r="AB21" s="97">
        <v>12</v>
      </c>
      <c r="AC21" s="51">
        <f t="shared" si="3"/>
        <v>1</v>
      </c>
      <c r="AD21" s="98">
        <v>78.62</v>
      </c>
      <c r="AE21" s="105"/>
      <c r="AF21" s="106"/>
      <c r="AG21" s="107"/>
      <c r="AH21" s="56">
        <f t="shared" si="4"/>
        <v>0</v>
      </c>
      <c r="AI21" s="108"/>
      <c r="AJ21" s="105"/>
      <c r="AK21" s="106"/>
      <c r="AL21" s="107"/>
      <c r="AM21" s="57">
        <f t="shared" si="5"/>
        <v>0</v>
      </c>
      <c r="AN21" s="109"/>
      <c r="AO21" s="98">
        <f t="shared" si="11"/>
        <v>15</v>
      </c>
      <c r="AP21" s="95">
        <v>15</v>
      </c>
      <c r="AQ21" s="96">
        <v>15</v>
      </c>
      <c r="AR21" s="97">
        <v>13</v>
      </c>
      <c r="AS21" s="51">
        <f t="shared" si="6"/>
        <v>0.8666666666666667</v>
      </c>
      <c r="AT21" s="98">
        <v>81.540000000000006</v>
      </c>
      <c r="AU21" s="95">
        <v>11</v>
      </c>
      <c r="AV21" s="96">
        <v>9</v>
      </c>
      <c r="AW21" s="97">
        <v>9</v>
      </c>
      <c r="AX21" s="51">
        <f t="shared" si="7"/>
        <v>1</v>
      </c>
      <c r="AY21" s="98">
        <v>81.45</v>
      </c>
      <c r="AZ21" s="100"/>
      <c r="BA21" s="101"/>
      <c r="BB21" s="102"/>
      <c r="BC21" s="54">
        <f t="shared" si="8"/>
        <v>0</v>
      </c>
      <c r="BD21" s="103"/>
      <c r="BE21" s="98">
        <f t="shared" si="12"/>
        <v>13</v>
      </c>
      <c r="BF21" s="104">
        <v>12</v>
      </c>
      <c r="BG21" s="96">
        <v>11</v>
      </c>
      <c r="BH21" s="97">
        <v>11</v>
      </c>
      <c r="BI21" s="51">
        <f t="shared" si="9"/>
        <v>1</v>
      </c>
      <c r="BJ21" s="98">
        <v>80.14</v>
      </c>
      <c r="BK21" s="95">
        <v>19</v>
      </c>
      <c r="BL21" s="96">
        <v>14</v>
      </c>
      <c r="BM21" s="97">
        <v>11</v>
      </c>
      <c r="BN21" s="51">
        <f t="shared" si="13"/>
        <v>0.7857142857142857</v>
      </c>
      <c r="BO21" s="98">
        <v>77.14</v>
      </c>
      <c r="BP21" s="111"/>
      <c r="BQ21" s="112"/>
      <c r="BR21" s="113"/>
      <c r="BS21" s="114">
        <f t="shared" si="14"/>
        <v>0</v>
      </c>
      <c r="BT21" s="116"/>
      <c r="BU21" s="115">
        <f t="shared" si="10"/>
        <v>15.5</v>
      </c>
    </row>
    <row r="22" spans="1:73" ht="30" customHeight="1" x14ac:dyDescent="0.35">
      <c r="A22" s="9" t="s">
        <v>39</v>
      </c>
      <c r="B22" s="10" t="s">
        <v>3</v>
      </c>
      <c r="C22" s="11" t="s">
        <v>8</v>
      </c>
      <c r="D22" s="15">
        <v>88</v>
      </c>
      <c r="E22" s="16">
        <v>60</v>
      </c>
      <c r="F22" s="16">
        <v>72</v>
      </c>
      <c r="G22" s="25" t="s">
        <v>79</v>
      </c>
      <c r="H22" s="45">
        <v>1080</v>
      </c>
      <c r="I22" s="46">
        <v>27</v>
      </c>
      <c r="J22" s="47">
        <v>20</v>
      </c>
      <c r="K22" s="15">
        <v>12</v>
      </c>
      <c r="L22" s="16">
        <v>11</v>
      </c>
      <c r="M22" s="17">
        <v>11</v>
      </c>
      <c r="N22" s="18">
        <f t="shared" si="15"/>
        <v>100</v>
      </c>
      <c r="O22" s="19">
        <v>82.73</v>
      </c>
      <c r="P22" s="15"/>
      <c r="Q22" s="16"/>
      <c r="R22" s="17"/>
      <c r="S22" s="18">
        <f t="shared" si="1"/>
        <v>0</v>
      </c>
      <c r="T22" s="19"/>
      <c r="U22" s="15"/>
      <c r="V22" s="16"/>
      <c r="W22" s="17"/>
      <c r="X22" s="18">
        <f t="shared" si="2"/>
        <v>0</v>
      </c>
      <c r="Y22" s="19"/>
      <c r="Z22" s="95">
        <v>15</v>
      </c>
      <c r="AA22" s="96">
        <v>14</v>
      </c>
      <c r="AB22" s="97">
        <v>14</v>
      </c>
      <c r="AC22" s="51">
        <f t="shared" si="3"/>
        <v>1</v>
      </c>
      <c r="AD22" s="98">
        <v>81.47</v>
      </c>
      <c r="AE22" s="95">
        <v>13</v>
      </c>
      <c r="AF22" s="96">
        <v>11</v>
      </c>
      <c r="AG22" s="97">
        <v>11</v>
      </c>
      <c r="AH22" s="51">
        <f t="shared" si="4"/>
        <v>1</v>
      </c>
      <c r="AI22" s="98">
        <v>82.65</v>
      </c>
      <c r="AJ22" s="105"/>
      <c r="AK22" s="106"/>
      <c r="AL22" s="107"/>
      <c r="AM22" s="57">
        <f t="shared" si="5"/>
        <v>0</v>
      </c>
      <c r="AN22" s="109"/>
      <c r="AO22" s="98">
        <f t="shared" si="11"/>
        <v>14</v>
      </c>
      <c r="AP22" s="95">
        <v>14</v>
      </c>
      <c r="AQ22" s="96">
        <v>10</v>
      </c>
      <c r="AR22" s="97">
        <v>10</v>
      </c>
      <c r="AS22" s="51">
        <f t="shared" si="6"/>
        <v>1</v>
      </c>
      <c r="AT22" s="98">
        <v>79.69</v>
      </c>
      <c r="AU22" s="95">
        <v>23</v>
      </c>
      <c r="AV22" s="96">
        <v>17</v>
      </c>
      <c r="AW22" s="97">
        <v>17</v>
      </c>
      <c r="AX22" s="51">
        <f t="shared" si="7"/>
        <v>1</v>
      </c>
      <c r="AY22" s="98">
        <v>81</v>
      </c>
      <c r="AZ22" s="100"/>
      <c r="BA22" s="101"/>
      <c r="BB22" s="102"/>
      <c r="BC22" s="54">
        <f t="shared" si="8"/>
        <v>0</v>
      </c>
      <c r="BD22" s="103"/>
      <c r="BE22" s="98">
        <f t="shared" si="12"/>
        <v>18.5</v>
      </c>
      <c r="BF22" s="104">
        <v>19</v>
      </c>
      <c r="BG22" s="96">
        <v>16</v>
      </c>
      <c r="BH22" s="97">
        <v>16</v>
      </c>
      <c r="BI22" s="51">
        <f t="shared" si="9"/>
        <v>1</v>
      </c>
      <c r="BJ22" s="98">
        <v>80.86</v>
      </c>
      <c r="BK22" s="95">
        <v>23</v>
      </c>
      <c r="BL22" s="96">
        <v>18</v>
      </c>
      <c r="BM22" s="97">
        <v>18</v>
      </c>
      <c r="BN22" s="51">
        <f t="shared" si="13"/>
        <v>1</v>
      </c>
      <c r="BO22" s="98">
        <v>83.46</v>
      </c>
      <c r="BP22" s="111"/>
      <c r="BQ22" s="112"/>
      <c r="BR22" s="113"/>
      <c r="BS22" s="114">
        <f t="shared" si="14"/>
        <v>0</v>
      </c>
      <c r="BT22" s="116"/>
      <c r="BU22" s="115">
        <f t="shared" si="10"/>
        <v>21</v>
      </c>
    </row>
    <row r="23" spans="1:73" ht="30" customHeight="1" x14ac:dyDescent="0.35">
      <c r="A23" s="9" t="s">
        <v>83</v>
      </c>
      <c r="B23" s="10" t="s">
        <v>4</v>
      </c>
      <c r="C23" s="11" t="s">
        <v>25</v>
      </c>
      <c r="D23" s="15">
        <v>72</v>
      </c>
      <c r="E23" s="16">
        <v>48</v>
      </c>
      <c r="F23" s="16">
        <v>80</v>
      </c>
      <c r="G23" s="25" t="s">
        <v>78</v>
      </c>
      <c r="H23" s="45">
        <v>700</v>
      </c>
      <c r="I23" s="46">
        <v>18</v>
      </c>
      <c r="J23" s="47">
        <v>30</v>
      </c>
      <c r="K23" s="15">
        <v>22</v>
      </c>
      <c r="L23" s="16">
        <v>20</v>
      </c>
      <c r="M23" s="17">
        <v>19</v>
      </c>
      <c r="N23" s="18">
        <f t="shared" si="15"/>
        <v>95</v>
      </c>
      <c r="O23" s="19">
        <v>82.69</v>
      </c>
      <c r="P23" s="15">
        <v>28</v>
      </c>
      <c r="Q23" s="16">
        <v>28</v>
      </c>
      <c r="R23" s="17">
        <v>27</v>
      </c>
      <c r="S23" s="18">
        <f t="shared" si="1"/>
        <v>96.428571428571431</v>
      </c>
      <c r="T23" s="19">
        <v>82.8</v>
      </c>
      <c r="U23" s="15"/>
      <c r="V23" s="16"/>
      <c r="W23" s="17"/>
      <c r="X23" s="18">
        <f t="shared" si="2"/>
        <v>0</v>
      </c>
      <c r="Y23" s="19"/>
      <c r="Z23" s="95">
        <v>17</v>
      </c>
      <c r="AA23" s="96">
        <v>17</v>
      </c>
      <c r="AB23" s="97">
        <v>17</v>
      </c>
      <c r="AC23" s="51">
        <f t="shared" si="3"/>
        <v>1</v>
      </c>
      <c r="AD23" s="98">
        <v>81.86</v>
      </c>
      <c r="AE23" s="95">
        <v>22</v>
      </c>
      <c r="AF23" s="96">
        <v>21</v>
      </c>
      <c r="AG23" s="97">
        <v>21</v>
      </c>
      <c r="AH23" s="51">
        <f t="shared" si="4"/>
        <v>1</v>
      </c>
      <c r="AI23" s="98">
        <v>82.82</v>
      </c>
      <c r="AJ23" s="105"/>
      <c r="AK23" s="106"/>
      <c r="AL23" s="107"/>
      <c r="AM23" s="57">
        <f t="shared" si="5"/>
        <v>0</v>
      </c>
      <c r="AN23" s="109"/>
      <c r="AO23" s="98">
        <f t="shared" si="11"/>
        <v>19.5</v>
      </c>
      <c r="AP23" s="95">
        <v>26</v>
      </c>
      <c r="AQ23" s="96">
        <v>23</v>
      </c>
      <c r="AR23" s="97">
        <v>23</v>
      </c>
      <c r="AS23" s="51">
        <f t="shared" si="6"/>
        <v>1</v>
      </c>
      <c r="AT23" s="98">
        <v>80.97</v>
      </c>
      <c r="AU23" s="95">
        <v>19</v>
      </c>
      <c r="AV23" s="96">
        <v>17</v>
      </c>
      <c r="AW23" s="97">
        <v>17</v>
      </c>
      <c r="AX23" s="51">
        <f t="shared" si="7"/>
        <v>1</v>
      </c>
      <c r="AY23" s="98">
        <v>78.42</v>
      </c>
      <c r="AZ23" s="100"/>
      <c r="BA23" s="101"/>
      <c r="BB23" s="102"/>
      <c r="BC23" s="54">
        <f t="shared" si="8"/>
        <v>0</v>
      </c>
      <c r="BD23" s="103"/>
      <c r="BE23" s="98">
        <f t="shared" si="12"/>
        <v>22.5</v>
      </c>
      <c r="BF23" s="104">
        <v>20</v>
      </c>
      <c r="BG23" s="96">
        <v>19</v>
      </c>
      <c r="BH23" s="97">
        <v>18</v>
      </c>
      <c r="BI23" s="51">
        <f t="shared" si="9"/>
        <v>0.94736842105263153</v>
      </c>
      <c r="BJ23" s="98">
        <v>79.290000000000006</v>
      </c>
      <c r="BK23" s="95">
        <v>30</v>
      </c>
      <c r="BL23" s="96">
        <v>30</v>
      </c>
      <c r="BM23" s="97">
        <v>30</v>
      </c>
      <c r="BN23" s="51">
        <f t="shared" si="13"/>
        <v>1</v>
      </c>
      <c r="BO23" s="98">
        <v>82.64</v>
      </c>
      <c r="BP23" s="112"/>
      <c r="BQ23" s="112"/>
      <c r="BR23" s="113"/>
      <c r="BS23" s="114">
        <f t="shared" si="14"/>
        <v>0</v>
      </c>
      <c r="BT23" s="116"/>
      <c r="BU23" s="115">
        <f t="shared" si="10"/>
        <v>25</v>
      </c>
    </row>
    <row r="24" spans="1:73" ht="30" customHeight="1" x14ac:dyDescent="0.35">
      <c r="A24" s="9" t="s">
        <v>29</v>
      </c>
      <c r="B24" s="10" t="s">
        <v>4</v>
      </c>
      <c r="C24" s="11" t="s">
        <v>7</v>
      </c>
      <c r="D24" s="15">
        <v>72</v>
      </c>
      <c r="E24" s="16">
        <v>44</v>
      </c>
      <c r="F24" s="16">
        <v>62</v>
      </c>
      <c r="G24" s="25" t="s">
        <v>79</v>
      </c>
      <c r="H24" s="45">
        <v>720</v>
      </c>
      <c r="I24" s="46">
        <v>16</v>
      </c>
      <c r="J24" s="47">
        <v>20</v>
      </c>
      <c r="K24" s="15">
        <v>18</v>
      </c>
      <c r="L24" s="16">
        <v>14</v>
      </c>
      <c r="M24" s="17">
        <v>12</v>
      </c>
      <c r="N24" s="18">
        <f t="shared" si="15"/>
        <v>85.714285714285708</v>
      </c>
      <c r="O24" s="19">
        <v>76.92</v>
      </c>
      <c r="P24" s="15">
        <v>17</v>
      </c>
      <c r="Q24" s="16">
        <v>13</v>
      </c>
      <c r="R24" s="17">
        <v>10</v>
      </c>
      <c r="S24" s="18">
        <f t="shared" si="1"/>
        <v>76.923076923076934</v>
      </c>
      <c r="T24" s="19">
        <v>72.42</v>
      </c>
      <c r="U24" s="15"/>
      <c r="V24" s="16"/>
      <c r="W24" s="17"/>
      <c r="X24" s="18">
        <f t="shared" si="2"/>
        <v>0</v>
      </c>
      <c r="Y24" s="19"/>
      <c r="Z24" s="95">
        <v>10</v>
      </c>
      <c r="AA24" s="96">
        <v>9</v>
      </c>
      <c r="AB24" s="97">
        <v>9</v>
      </c>
      <c r="AC24" s="51">
        <f t="shared" si="3"/>
        <v>1</v>
      </c>
      <c r="AD24" s="98">
        <v>79.489999999999995</v>
      </c>
      <c r="AE24" s="105"/>
      <c r="AF24" s="106"/>
      <c r="AG24" s="107"/>
      <c r="AH24" s="56">
        <f t="shared" si="4"/>
        <v>0</v>
      </c>
      <c r="AI24" s="108"/>
      <c r="AJ24" s="105"/>
      <c r="AK24" s="106"/>
      <c r="AL24" s="107"/>
      <c r="AM24" s="57">
        <f t="shared" si="5"/>
        <v>0</v>
      </c>
      <c r="AN24" s="109"/>
      <c r="AO24" s="98">
        <f t="shared" si="11"/>
        <v>10</v>
      </c>
      <c r="AP24" s="95">
        <v>12</v>
      </c>
      <c r="AQ24" s="96">
        <v>12</v>
      </c>
      <c r="AR24" s="97">
        <v>12</v>
      </c>
      <c r="AS24" s="51">
        <f t="shared" si="6"/>
        <v>1</v>
      </c>
      <c r="AT24" s="98">
        <v>81.09</v>
      </c>
      <c r="AU24" s="95">
        <v>17</v>
      </c>
      <c r="AV24" s="96">
        <v>12</v>
      </c>
      <c r="AW24" s="97">
        <v>12</v>
      </c>
      <c r="AX24" s="51">
        <f t="shared" si="7"/>
        <v>1</v>
      </c>
      <c r="AY24" s="98">
        <v>80.260000000000005</v>
      </c>
      <c r="AZ24" s="100"/>
      <c r="BA24" s="101"/>
      <c r="BB24" s="102"/>
      <c r="BC24" s="54">
        <f t="shared" si="8"/>
        <v>0</v>
      </c>
      <c r="BD24" s="103"/>
      <c r="BE24" s="98">
        <f t="shared" si="12"/>
        <v>14.5</v>
      </c>
      <c r="BF24" s="104">
        <v>8</v>
      </c>
      <c r="BG24" s="96">
        <v>8</v>
      </c>
      <c r="BH24" s="97">
        <v>7</v>
      </c>
      <c r="BI24" s="51">
        <f t="shared" si="9"/>
        <v>0.875</v>
      </c>
      <c r="BJ24" s="98">
        <v>79.33</v>
      </c>
      <c r="BK24" s="95">
        <v>17</v>
      </c>
      <c r="BL24" s="96">
        <v>12</v>
      </c>
      <c r="BM24" s="97">
        <v>12</v>
      </c>
      <c r="BN24" s="51">
        <f t="shared" si="13"/>
        <v>1</v>
      </c>
      <c r="BO24" s="98">
        <v>80.260000000000005</v>
      </c>
      <c r="BP24" s="111"/>
      <c r="BQ24" s="112"/>
      <c r="BR24" s="113"/>
      <c r="BS24" s="114">
        <f t="shared" si="14"/>
        <v>0</v>
      </c>
      <c r="BT24" s="116"/>
      <c r="BU24" s="115">
        <f t="shared" si="10"/>
        <v>12.5</v>
      </c>
    </row>
    <row r="25" spans="1:73" ht="30" customHeight="1" x14ac:dyDescent="0.35">
      <c r="A25" s="9" t="s">
        <v>30</v>
      </c>
      <c r="B25" s="10" t="s">
        <v>4</v>
      </c>
      <c r="C25" s="11" t="s">
        <v>5</v>
      </c>
      <c r="D25" s="15">
        <v>80</v>
      </c>
      <c r="E25" s="16">
        <v>48</v>
      </c>
      <c r="F25" s="16">
        <v>72</v>
      </c>
      <c r="G25" s="25" t="s">
        <v>78</v>
      </c>
      <c r="H25" s="45">
        <v>652</v>
      </c>
      <c r="I25" s="46">
        <v>40</v>
      </c>
      <c r="J25" s="47">
        <v>20</v>
      </c>
      <c r="K25" s="15">
        <v>15</v>
      </c>
      <c r="L25" s="16">
        <v>12</v>
      </c>
      <c r="M25" s="17">
        <v>12</v>
      </c>
      <c r="N25" s="18">
        <f t="shared" si="15"/>
        <v>100</v>
      </c>
      <c r="O25" s="19">
        <v>76.92</v>
      </c>
      <c r="P25" s="15"/>
      <c r="Q25" s="16"/>
      <c r="R25" s="17"/>
      <c r="S25" s="18">
        <f t="shared" si="1"/>
        <v>0</v>
      </c>
      <c r="T25" s="19"/>
      <c r="U25" s="15"/>
      <c r="V25" s="16"/>
      <c r="W25" s="17"/>
      <c r="X25" s="18">
        <f t="shared" si="2"/>
        <v>0</v>
      </c>
      <c r="Y25" s="19"/>
      <c r="Z25" s="95">
        <v>19</v>
      </c>
      <c r="AA25" s="96">
        <v>15</v>
      </c>
      <c r="AB25" s="97">
        <v>11</v>
      </c>
      <c r="AC25" s="51">
        <f t="shared" si="3"/>
        <v>0.73333333333333328</v>
      </c>
      <c r="AD25" s="98">
        <v>74</v>
      </c>
      <c r="AE25" s="105"/>
      <c r="AF25" s="106"/>
      <c r="AG25" s="107"/>
      <c r="AH25" s="56">
        <f t="shared" si="4"/>
        <v>0</v>
      </c>
      <c r="AI25" s="108"/>
      <c r="AJ25" s="105"/>
      <c r="AK25" s="106"/>
      <c r="AL25" s="107"/>
      <c r="AM25" s="57">
        <f t="shared" si="5"/>
        <v>0</v>
      </c>
      <c r="AN25" s="109"/>
      <c r="AO25" s="98">
        <f t="shared" si="11"/>
        <v>19</v>
      </c>
      <c r="AP25" s="95">
        <v>20</v>
      </c>
      <c r="AQ25" s="96">
        <v>16</v>
      </c>
      <c r="AR25" s="97">
        <v>13</v>
      </c>
      <c r="AS25" s="51">
        <f t="shared" si="6"/>
        <v>0.8125</v>
      </c>
      <c r="AT25" s="98">
        <v>75</v>
      </c>
      <c r="AU25" s="100"/>
      <c r="AV25" s="101"/>
      <c r="AW25" s="102"/>
      <c r="AX25" s="54">
        <f t="shared" si="7"/>
        <v>0</v>
      </c>
      <c r="AY25" s="110"/>
      <c r="AZ25" s="100"/>
      <c r="BA25" s="101"/>
      <c r="BB25" s="102"/>
      <c r="BC25" s="54">
        <f t="shared" si="8"/>
        <v>0</v>
      </c>
      <c r="BD25" s="103"/>
      <c r="BE25" s="98">
        <f t="shared" si="12"/>
        <v>20</v>
      </c>
      <c r="BF25" s="104">
        <v>17</v>
      </c>
      <c r="BG25" s="96">
        <v>15</v>
      </c>
      <c r="BH25" s="97">
        <v>11</v>
      </c>
      <c r="BI25" s="51">
        <f t="shared" si="9"/>
        <v>0.73333333333333328</v>
      </c>
      <c r="BJ25" s="98">
        <v>73.23</v>
      </c>
      <c r="BK25" s="111"/>
      <c r="BL25" s="112"/>
      <c r="BM25" s="113"/>
      <c r="BN25" s="114">
        <f t="shared" si="13"/>
        <v>0</v>
      </c>
      <c r="BO25" s="115"/>
      <c r="BP25" s="111"/>
      <c r="BQ25" s="112"/>
      <c r="BR25" s="113"/>
      <c r="BS25" s="114">
        <f t="shared" si="14"/>
        <v>0</v>
      </c>
      <c r="BT25" s="116"/>
      <c r="BU25" s="115">
        <f t="shared" si="10"/>
        <v>17</v>
      </c>
    </row>
    <row r="26" spans="1:73" ht="30" customHeight="1" x14ac:dyDescent="0.35">
      <c r="A26" s="9" t="s">
        <v>31</v>
      </c>
      <c r="B26" s="10" t="s">
        <v>4</v>
      </c>
      <c r="C26" s="11" t="s">
        <v>32</v>
      </c>
      <c r="D26" s="15">
        <v>72</v>
      </c>
      <c r="E26" s="16">
        <v>44</v>
      </c>
      <c r="F26" s="16">
        <v>62</v>
      </c>
      <c r="G26" s="25" t="s">
        <v>79</v>
      </c>
      <c r="H26" s="45">
        <v>590</v>
      </c>
      <c r="I26" s="46"/>
      <c r="J26" s="47">
        <v>40</v>
      </c>
      <c r="K26" s="15"/>
      <c r="L26" s="16"/>
      <c r="M26" s="17"/>
      <c r="N26" s="18">
        <f t="shared" si="15"/>
        <v>0</v>
      </c>
      <c r="O26" s="19"/>
      <c r="P26" s="15"/>
      <c r="Q26" s="16"/>
      <c r="R26" s="17"/>
      <c r="S26" s="18">
        <f t="shared" si="1"/>
        <v>0</v>
      </c>
      <c r="T26" s="19"/>
      <c r="U26" s="15"/>
      <c r="V26" s="16"/>
      <c r="W26" s="17"/>
      <c r="X26" s="18">
        <f t="shared" si="2"/>
        <v>0</v>
      </c>
      <c r="Y26" s="19"/>
      <c r="Z26" s="95">
        <v>21</v>
      </c>
      <c r="AA26" s="96">
        <v>20</v>
      </c>
      <c r="AB26" s="97">
        <v>20</v>
      </c>
      <c r="AC26" s="51">
        <f t="shared" si="3"/>
        <v>1</v>
      </c>
      <c r="AD26" s="98">
        <v>82.43</v>
      </c>
      <c r="AE26" s="95">
        <v>10</v>
      </c>
      <c r="AF26" s="96">
        <v>9</v>
      </c>
      <c r="AG26" s="97">
        <v>9</v>
      </c>
      <c r="AH26" s="51">
        <f t="shared" si="4"/>
        <v>1</v>
      </c>
      <c r="AI26" s="98">
        <v>84.78</v>
      </c>
      <c r="AJ26" s="105"/>
      <c r="AK26" s="106"/>
      <c r="AL26" s="107"/>
      <c r="AM26" s="57">
        <f t="shared" si="5"/>
        <v>0</v>
      </c>
      <c r="AN26" s="109"/>
      <c r="AO26" s="98">
        <f t="shared" si="11"/>
        <v>15.5</v>
      </c>
      <c r="AP26" s="100"/>
      <c r="AQ26" s="101"/>
      <c r="AR26" s="102"/>
      <c r="AS26" s="53">
        <f t="shared" si="6"/>
        <v>0</v>
      </c>
      <c r="AT26" s="110"/>
      <c r="AU26" s="100"/>
      <c r="AV26" s="101"/>
      <c r="AW26" s="102"/>
      <c r="AX26" s="54">
        <f t="shared" si="7"/>
        <v>0</v>
      </c>
      <c r="AY26" s="110"/>
      <c r="AZ26" s="100"/>
      <c r="BA26" s="101"/>
      <c r="BB26" s="102"/>
      <c r="BC26" s="54">
        <f t="shared" si="8"/>
        <v>0</v>
      </c>
      <c r="BD26" s="103"/>
      <c r="BE26" s="98"/>
      <c r="BF26" s="117"/>
      <c r="BG26" s="112"/>
      <c r="BH26" s="113"/>
      <c r="BI26" s="114">
        <f t="shared" si="9"/>
        <v>0</v>
      </c>
      <c r="BJ26" s="115"/>
      <c r="BK26" s="111"/>
      <c r="BL26" s="112"/>
      <c r="BM26" s="113"/>
      <c r="BN26" s="114">
        <f t="shared" si="13"/>
        <v>0</v>
      </c>
      <c r="BO26" s="115"/>
      <c r="BP26" s="111"/>
      <c r="BQ26" s="112"/>
      <c r="BR26" s="113"/>
      <c r="BS26" s="114">
        <f t="shared" si="14"/>
        <v>0</v>
      </c>
      <c r="BT26" s="116"/>
      <c r="BU26" s="115"/>
    </row>
    <row r="27" spans="1:73" ht="30" customHeight="1" thickBot="1" x14ac:dyDescent="0.4">
      <c r="A27" s="12" t="s">
        <v>40</v>
      </c>
      <c r="B27" s="13" t="s">
        <v>4</v>
      </c>
      <c r="C27" s="14" t="s">
        <v>41</v>
      </c>
      <c r="D27" s="20">
        <v>88</v>
      </c>
      <c r="E27" s="21">
        <v>52</v>
      </c>
      <c r="F27" s="21">
        <v>82</v>
      </c>
      <c r="G27" s="26" t="s">
        <v>79</v>
      </c>
      <c r="H27" s="48">
        <v>622</v>
      </c>
      <c r="I27" s="49">
        <v>16</v>
      </c>
      <c r="J27" s="50">
        <v>24</v>
      </c>
      <c r="K27" s="20">
        <v>21</v>
      </c>
      <c r="L27" s="21">
        <v>18</v>
      </c>
      <c r="M27" s="22">
        <v>18</v>
      </c>
      <c r="N27" s="23">
        <f t="shared" si="15"/>
        <v>100</v>
      </c>
      <c r="O27" s="24">
        <v>84.87</v>
      </c>
      <c r="P27" s="20"/>
      <c r="Q27" s="21"/>
      <c r="R27" s="22"/>
      <c r="S27" s="23">
        <f t="shared" si="1"/>
        <v>0</v>
      </c>
      <c r="T27" s="24"/>
      <c r="U27" s="20"/>
      <c r="V27" s="21"/>
      <c r="W27" s="22"/>
      <c r="X27" s="23">
        <f t="shared" si="2"/>
        <v>0</v>
      </c>
      <c r="Y27" s="24"/>
      <c r="Z27" s="118">
        <v>21</v>
      </c>
      <c r="AA27" s="119">
        <v>21</v>
      </c>
      <c r="AB27" s="120">
        <v>21</v>
      </c>
      <c r="AC27" s="52">
        <f t="shared" si="3"/>
        <v>1</v>
      </c>
      <c r="AD27" s="121">
        <v>84</v>
      </c>
      <c r="AE27" s="118">
        <v>21</v>
      </c>
      <c r="AF27" s="119">
        <v>20</v>
      </c>
      <c r="AG27" s="120">
        <v>18</v>
      </c>
      <c r="AH27" s="52">
        <f t="shared" si="4"/>
        <v>0.9</v>
      </c>
      <c r="AI27" s="121">
        <v>87.51</v>
      </c>
      <c r="AJ27" s="122"/>
      <c r="AK27" s="123"/>
      <c r="AL27" s="124"/>
      <c r="AM27" s="58">
        <f t="shared" si="5"/>
        <v>0</v>
      </c>
      <c r="AN27" s="125"/>
      <c r="AO27" s="121">
        <f t="shared" si="11"/>
        <v>21</v>
      </c>
      <c r="AP27" s="118">
        <v>21</v>
      </c>
      <c r="AQ27" s="119">
        <v>19</v>
      </c>
      <c r="AR27" s="120">
        <v>19</v>
      </c>
      <c r="AS27" s="52">
        <f t="shared" si="6"/>
        <v>1</v>
      </c>
      <c r="AT27" s="121">
        <v>84.37</v>
      </c>
      <c r="AU27" s="118">
        <v>20</v>
      </c>
      <c r="AV27" s="119">
        <v>17</v>
      </c>
      <c r="AW27" s="120">
        <v>17</v>
      </c>
      <c r="AX27" s="52">
        <f t="shared" si="7"/>
        <v>1</v>
      </c>
      <c r="AY27" s="121">
        <v>83.76</v>
      </c>
      <c r="AZ27" s="126"/>
      <c r="BA27" s="127"/>
      <c r="BB27" s="128"/>
      <c r="BC27" s="55">
        <f t="shared" si="8"/>
        <v>0</v>
      </c>
      <c r="BD27" s="129"/>
      <c r="BE27" s="121">
        <f t="shared" si="12"/>
        <v>20.5</v>
      </c>
      <c r="BF27" s="130">
        <v>21</v>
      </c>
      <c r="BG27" s="119">
        <v>20</v>
      </c>
      <c r="BH27" s="120">
        <v>20</v>
      </c>
      <c r="BI27" s="52">
        <f t="shared" si="9"/>
        <v>1</v>
      </c>
      <c r="BJ27" s="121">
        <v>83.92</v>
      </c>
      <c r="BK27" s="118">
        <v>29</v>
      </c>
      <c r="BL27" s="119">
        <v>26</v>
      </c>
      <c r="BM27" s="120">
        <v>25</v>
      </c>
      <c r="BN27" s="52">
        <f>IFERROR(BM27/BL27,0)</f>
        <v>0.96153846153846156</v>
      </c>
      <c r="BO27" s="121">
        <v>82.46</v>
      </c>
      <c r="BP27" s="131"/>
      <c r="BQ27" s="132"/>
      <c r="BR27" s="133"/>
      <c r="BS27" s="134">
        <f t="shared" si="14"/>
        <v>0</v>
      </c>
      <c r="BT27" s="135"/>
      <c r="BU27" s="136">
        <f t="shared" si="10"/>
        <v>25</v>
      </c>
    </row>
    <row r="28" spans="1:73" ht="47.25" customHeight="1" thickTop="1" x14ac:dyDescent="0.35">
      <c r="J28" s="4"/>
    </row>
    <row r="29" spans="1:73" ht="47.25" customHeight="1" x14ac:dyDescent="0.35">
      <c r="J29" s="4"/>
    </row>
    <row r="30" spans="1:73" ht="47.25" customHeight="1" x14ac:dyDescent="0.35">
      <c r="J30" s="4"/>
    </row>
    <row r="31" spans="1:73" ht="47.25" customHeight="1" x14ac:dyDescent="0.35">
      <c r="J31" s="4"/>
    </row>
  </sheetData>
  <pageMargins left="0.25" right="0.25" top="0.75" bottom="0.75" header="0.3" footer="0.3"/>
  <pageSetup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ANNUALIZED STATISTICS - UPLOAD</vt:lpstr>
      <vt:lpstr>DATA ENTRY</vt:lpstr>
    </vt:vector>
  </TitlesOfParts>
  <Company>State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 Schuetz</dc:creator>
  <dc:description>TOTAL OF NUMBER OF STUDENTS ENROLLED, EXCLUDES STUDENTS WHO ARE ALREADY POST CERTIFIED.</dc:description>
  <cp:lastModifiedBy>David W. Schuetz</cp:lastModifiedBy>
  <cp:lastPrinted>2020-04-23T14:51:33Z</cp:lastPrinted>
  <dcterms:created xsi:type="dcterms:W3CDTF">2019-02-20T19:36:52Z</dcterms:created>
  <dcterms:modified xsi:type="dcterms:W3CDTF">2020-04-23T14:52:12Z</dcterms:modified>
</cp:coreProperties>
</file>